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fileSharing readOnlyRecommended="1"/>
  <workbookPr/>
  <mc:AlternateContent xmlns:mc="http://schemas.openxmlformats.org/markup-compatibility/2006">
    <mc:Choice Requires="x15">
      <x15ac:absPath xmlns:x15ac="http://schemas.microsoft.com/office/spreadsheetml/2010/11/ac" url="https://b00020.sharepoint.com/sites/Bredygtigbank76/Delte dokumenter/General/ESG- og bæredygtighedsrapportering/2022/2 Faktaark/"/>
    </mc:Choice>
  </mc:AlternateContent>
  <xr:revisionPtr revIDLastSave="955" documentId="8_{27621E43-42A0-4F67-8E82-C9DA120D23FE}" xr6:coauthVersionLast="47" xr6:coauthVersionMax="47" xr10:uidLastSave="{5A0B71F2-EA4E-444A-A290-E969FC494D7C}"/>
  <bookViews>
    <workbookView xWindow="-110" yWindow="-110" windowWidth="19420" windowHeight="10420" tabRatio="862" xr2:uid="{00000000-000D-0000-FFFF-FFFF00000000}"/>
  </bookViews>
  <sheets>
    <sheet name="Indhold" sheetId="10" r:id="rId1"/>
    <sheet name="Overblik over nøgletal" sheetId="25" r:id="rId2"/>
    <sheet name="Overblik over nøgletal backup" sheetId="22" state="hidden" r:id="rId3"/>
    <sheet name="FN Impact Analyse (2)" sheetId="24" state="hidden" r:id="rId4"/>
    <sheet name="FN Impact Analyse" sheetId="17" r:id="rId5"/>
    <sheet name="EU Taksonomiforordning art. 8" sheetId="18" r:id="rId6"/>
    <sheet name="Boliglån" sheetId="1" r:id="rId7"/>
    <sheet name="Billån og leasing" sheetId="8" r:id="rId8"/>
    <sheet name="Investeringer for kunder" sheetId="3" r:id="rId9"/>
    <sheet name="Investering af egenbeholdning" sheetId="4" r:id="rId10"/>
    <sheet name="Ark1" sheetId="23" state="hidden" r:id="rId11"/>
    <sheet name="Klimaregnskab" sheetId="13" r:id="rId12"/>
    <sheet name="Miljøregnskab" sheetId="9" r:id="rId13"/>
    <sheet name="Kunder" sheetId="16" r:id="rId14"/>
    <sheet name="Medarbejdere" sheetId="6" r:id="rId15"/>
    <sheet name="Governance og ledelse" sheetId="12" r:id="rId16"/>
    <sheet name="Politikker og praksisser" sheetId="11" r:id="rId17"/>
    <sheet name="Rapporteringsprincipper" sheetId="19" r:id="rId18"/>
  </sheets>
  <definedNames>
    <definedName name="_Toc124793010" localSheetId="1">'Overblik over nøgletal'!$A$24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3" l="1"/>
  <c r="E30" i="13"/>
  <c r="D30" i="13"/>
  <c r="F27" i="13"/>
  <c r="B76" i="13" l="1"/>
  <c r="B77" i="13"/>
  <c r="B88" i="13"/>
  <c r="B111" i="13"/>
  <c r="B100" i="13"/>
  <c r="C19" i="13"/>
  <c r="D20" i="13"/>
  <c r="D8" i="13"/>
  <c r="D19" i="13"/>
  <c r="D11" i="13"/>
  <c r="D14" i="13"/>
  <c r="D5" i="13"/>
  <c r="C25" i="13"/>
  <c r="C26" i="13"/>
  <c r="G51" i="13"/>
  <c r="H51" i="13"/>
  <c r="H53" i="13"/>
  <c r="C319" i="13" l="1"/>
  <c r="C307" i="13"/>
  <c r="C27" i="13"/>
  <c r="C30" i="13"/>
  <c r="C34" i="13"/>
  <c r="C38" i="13"/>
  <c r="B34" i="13"/>
  <c r="B27" i="13"/>
  <c r="E14" i="25"/>
  <c r="D13" i="25"/>
  <c r="C13" i="25"/>
  <c r="C253" i="13" l="1"/>
  <c r="F111" i="13"/>
  <c r="E111" i="13"/>
  <c r="E99" i="13" s="1"/>
  <c r="E100" i="13"/>
  <c r="E88" i="13"/>
  <c r="B128" i="13"/>
  <c r="B51" i="13"/>
  <c r="E51" i="13"/>
  <c r="C5" i="13"/>
  <c r="C11" i="13"/>
  <c r="C8" i="13"/>
  <c r="F98" i="13"/>
  <c r="F97" i="13"/>
  <c r="F96" i="13"/>
  <c r="F95" i="13"/>
  <c r="F94" i="13"/>
  <c r="F93" i="13"/>
  <c r="F92" i="13"/>
  <c r="F91" i="13"/>
  <c r="F90" i="13"/>
  <c r="F89" i="13"/>
  <c r="F88" i="13"/>
  <c r="F82" i="13"/>
  <c r="C305" i="13"/>
  <c r="C304" i="13" s="1"/>
  <c r="C301" i="13"/>
  <c r="C298" i="13"/>
  <c r="C299" i="13"/>
  <c r="C306" i="13"/>
  <c r="C303" i="13"/>
  <c r="C302" i="13"/>
  <c r="C17" i="13"/>
  <c r="C16" i="13"/>
  <c r="C36" i="13" l="1"/>
  <c r="B35" i="13"/>
  <c r="F151" i="13"/>
  <c r="G157" i="13" s="1"/>
  <c r="F140" i="13"/>
  <c r="G141" i="13" s="1"/>
  <c r="F129" i="13"/>
  <c r="G134" i="13" s="1"/>
  <c r="B151" i="13"/>
  <c r="C161" i="13" s="1"/>
  <c r="B140" i="13"/>
  <c r="C141" i="13" s="1"/>
  <c r="B129" i="13"/>
  <c r="G354" i="13"/>
  <c r="B354" i="13"/>
  <c r="C354" i="13"/>
  <c r="F354" i="13"/>
  <c r="E354" i="13"/>
  <c r="D354" i="13"/>
  <c r="F79" i="13"/>
  <c r="H129" i="13"/>
  <c r="G132" i="13"/>
  <c r="G130" i="13"/>
  <c r="C33" i="13"/>
  <c r="C31" i="13"/>
  <c r="G61" i="13"/>
  <c r="H61" i="13" s="1"/>
  <c r="C29" i="13"/>
  <c r="B61" i="13"/>
  <c r="B29" i="13" s="1"/>
  <c r="D29" i="13" s="1"/>
  <c r="E61" i="13"/>
  <c r="F61" i="13" s="1"/>
  <c r="F53" i="13"/>
  <c r="F52" i="13"/>
  <c r="F51" i="13" s="1"/>
  <c r="F100" i="13"/>
  <c r="B99" i="13"/>
  <c r="B32" i="13" s="1"/>
  <c r="F87" i="13"/>
  <c r="F86" i="13"/>
  <c r="F85" i="13"/>
  <c r="F84" i="13"/>
  <c r="F83" i="13"/>
  <c r="F81" i="13"/>
  <c r="F80" i="13"/>
  <c r="E77" i="13"/>
  <c r="B31" i="13"/>
  <c r="D31" i="13" s="1"/>
  <c r="F77" i="13"/>
  <c r="I53" i="13"/>
  <c r="G52" i="13"/>
  <c r="C28" i="13" s="1"/>
  <c r="I62" i="13"/>
  <c r="H62" i="13"/>
  <c r="F62" i="13"/>
  <c r="H68" i="13"/>
  <c r="I68" i="13"/>
  <c r="I69" i="13"/>
  <c r="F68" i="13"/>
  <c r="H141" i="13"/>
  <c r="B33" i="13"/>
  <c r="D33" i="13" s="1"/>
  <c r="H130" i="13"/>
  <c r="H161" i="13"/>
  <c r="H160" i="13"/>
  <c r="H159" i="13"/>
  <c r="H158" i="13"/>
  <c r="H157" i="13"/>
  <c r="H156" i="13"/>
  <c r="H155" i="13"/>
  <c r="H154" i="13"/>
  <c r="H153" i="13"/>
  <c r="H152" i="13"/>
  <c r="G158" i="13"/>
  <c r="H139" i="13"/>
  <c r="H138" i="13"/>
  <c r="H137" i="13"/>
  <c r="H136" i="13"/>
  <c r="H135" i="13"/>
  <c r="H134" i="13"/>
  <c r="H133" i="13"/>
  <c r="H132" i="13"/>
  <c r="H131" i="13"/>
  <c r="H150" i="13"/>
  <c r="H149" i="13"/>
  <c r="H148" i="13"/>
  <c r="H147" i="13"/>
  <c r="H146" i="13"/>
  <c r="H145" i="13"/>
  <c r="H144" i="13"/>
  <c r="H143" i="13"/>
  <c r="H142" i="13"/>
  <c r="G155" i="13"/>
  <c r="G161" i="13"/>
  <c r="G152" i="13"/>
  <c r="G153" i="13"/>
  <c r="G154" i="13"/>
  <c r="G137" i="13"/>
  <c r="G156" i="13"/>
  <c r="G129" i="13"/>
  <c r="D38" i="13"/>
  <c r="G374" i="13"/>
  <c r="G373" i="13"/>
  <c r="G372" i="13"/>
  <c r="B44" i="13"/>
  <c r="B43" i="13"/>
  <c r="B42" i="13"/>
  <c r="B41" i="13"/>
  <c r="B40" i="13"/>
  <c r="B38" i="13" s="1"/>
  <c r="B39" i="13"/>
  <c r="D44" i="13"/>
  <c r="D43" i="13"/>
  <c r="D42" i="13"/>
  <c r="C44" i="13"/>
  <c r="C43" i="13"/>
  <c r="C42" i="13"/>
  <c r="D41" i="13"/>
  <c r="C41" i="13"/>
  <c r="D40" i="13"/>
  <c r="C40" i="13"/>
  <c r="D39" i="13"/>
  <c r="C39" i="13"/>
  <c r="C10" i="18"/>
  <c r="C9" i="18"/>
  <c r="C8" i="18"/>
  <c r="C7" i="18"/>
  <c r="C6" i="18"/>
  <c r="C5" i="18"/>
  <c r="B5" i="18"/>
  <c r="F112" i="13"/>
  <c r="F113" i="13"/>
  <c r="F114" i="13"/>
  <c r="F115" i="13"/>
  <c r="F116" i="13"/>
  <c r="F117" i="13"/>
  <c r="F118" i="13"/>
  <c r="F119" i="13"/>
  <c r="F120" i="13"/>
  <c r="F121" i="13"/>
  <c r="F102" i="13"/>
  <c r="F103" i="13"/>
  <c r="F104" i="13"/>
  <c r="F105" i="13"/>
  <c r="F106" i="13"/>
  <c r="F107" i="13"/>
  <c r="F108" i="13"/>
  <c r="F109" i="13"/>
  <c r="F110" i="13"/>
  <c r="F101" i="13"/>
  <c r="H54" i="13"/>
  <c r="H55" i="13"/>
  <c r="H56" i="13"/>
  <c r="H57" i="13"/>
  <c r="H58" i="13"/>
  <c r="H59" i="13"/>
  <c r="H60" i="13"/>
  <c r="H63" i="13"/>
  <c r="H64" i="13"/>
  <c r="H65" i="13"/>
  <c r="H66" i="13"/>
  <c r="H69" i="13"/>
  <c r="E52" i="13"/>
  <c r="B52" i="13"/>
  <c r="B28" i="13" s="1"/>
  <c r="I66" i="13"/>
  <c r="I65" i="13"/>
  <c r="I64" i="13"/>
  <c r="I63" i="13"/>
  <c r="F69" i="13"/>
  <c r="F66" i="13"/>
  <c r="F65" i="13"/>
  <c r="F64" i="13"/>
  <c r="F63" i="13"/>
  <c r="I60" i="13"/>
  <c r="I59" i="13"/>
  <c r="I58" i="13"/>
  <c r="I57" i="13"/>
  <c r="I56" i="13"/>
  <c r="I55" i="13"/>
  <c r="I54" i="13"/>
  <c r="F60" i="13"/>
  <c r="F59" i="13"/>
  <c r="F58" i="13"/>
  <c r="F57" i="13"/>
  <c r="F56" i="13"/>
  <c r="F55" i="13"/>
  <c r="F54" i="13"/>
  <c r="D6" i="16"/>
  <c r="D5" i="16"/>
  <c r="D4" i="16"/>
  <c r="D3" i="16"/>
  <c r="F29" i="24"/>
  <c r="F18" i="24"/>
  <c r="M10" i="24"/>
  <c r="J10" i="24"/>
  <c r="G10" i="24"/>
  <c r="D9" i="24"/>
  <c r="D8" i="24"/>
  <c r="D10" i="24"/>
  <c r="D7" i="24"/>
  <c r="D9" i="17"/>
  <c r="D8" i="17"/>
  <c r="D7" i="17"/>
  <c r="J10" i="17"/>
  <c r="G10" i="17"/>
  <c r="F17" i="17"/>
  <c r="F15" i="17"/>
  <c r="F28" i="17"/>
  <c r="F16" i="24"/>
  <c r="F31" i="17"/>
  <c r="F32" i="24"/>
  <c r="K16" i="24"/>
  <c r="K18" i="17"/>
  <c r="K19" i="17"/>
  <c r="K20" i="17"/>
  <c r="K22" i="17"/>
  <c r="K23" i="17"/>
  <c r="K26" i="17"/>
  <c r="K24" i="17"/>
  <c r="K25" i="17"/>
  <c r="K27" i="17"/>
  <c r="K21" i="17"/>
  <c r="K16" i="17"/>
  <c r="K30" i="24"/>
  <c r="K23" i="24"/>
  <c r="K31" i="24"/>
  <c r="K22" i="24"/>
  <c r="K21" i="24"/>
  <c r="K26" i="24"/>
  <c r="K28" i="24"/>
  <c r="K20" i="24"/>
  <c r="K32" i="24"/>
  <c r="K24" i="24"/>
  <c r="K27" i="24"/>
  <c r="K19" i="24"/>
  <c r="K25" i="24"/>
  <c r="K17" i="24"/>
  <c r="K18" i="24"/>
  <c r="K29" i="24"/>
  <c r="K28" i="17"/>
  <c r="K31" i="17"/>
  <c r="K15" i="17"/>
  <c r="K30" i="17"/>
  <c r="K29" i="17"/>
  <c r="K17" i="17"/>
  <c r="G143" i="13"/>
  <c r="G140" i="13"/>
  <c r="C154" i="13"/>
  <c r="C160" i="13"/>
  <c r="C146" i="13"/>
  <c r="C145" i="13"/>
  <c r="C142" i="13"/>
  <c r="C143" i="13"/>
  <c r="C150" i="13"/>
  <c r="C140" i="13"/>
  <c r="C147" i="13"/>
  <c r="C139" i="13"/>
  <c r="C134" i="13"/>
  <c r="D10" i="17"/>
  <c r="G144" i="13"/>
  <c r="G145" i="13"/>
  <c r="G147" i="13"/>
  <c r="G149" i="13"/>
  <c r="G148" i="13"/>
  <c r="G142" i="13"/>
  <c r="G150" i="13"/>
  <c r="B30" i="13" l="1"/>
  <c r="B26" i="13" s="1"/>
  <c r="B25" i="13" s="1"/>
  <c r="E13" i="25"/>
  <c r="E15" i="25" s="1"/>
  <c r="D28" i="13"/>
  <c r="C35" i="13"/>
  <c r="G138" i="13"/>
  <c r="F99" i="13"/>
  <c r="C37" i="13"/>
  <c r="D37" i="13" s="1"/>
  <c r="I61" i="13"/>
  <c r="C151" i="13"/>
  <c r="C159" i="13"/>
  <c r="H52" i="13"/>
  <c r="C128" i="13"/>
  <c r="B36" i="13"/>
  <c r="G146" i="13"/>
  <c r="I52" i="13"/>
  <c r="I51" i="13" s="1"/>
  <c r="H140" i="13"/>
  <c r="H128" i="13" s="1"/>
  <c r="C152" i="13"/>
  <c r="G139" i="13"/>
  <c r="B37" i="13"/>
  <c r="G160" i="13"/>
  <c r="G151" i="13"/>
  <c r="G159" i="13"/>
  <c r="G133" i="13"/>
  <c r="G131" i="13"/>
  <c r="F128" i="13"/>
  <c r="G135" i="13"/>
  <c r="G136" i="13"/>
  <c r="C156" i="13"/>
  <c r="C155" i="13"/>
  <c r="C158" i="13"/>
  <c r="C157" i="13"/>
  <c r="C153" i="13"/>
  <c r="H151" i="13"/>
  <c r="C149" i="13"/>
  <c r="C144" i="13"/>
  <c r="C148" i="13"/>
  <c r="C135" i="13"/>
  <c r="C138" i="13"/>
  <c r="C133" i="13"/>
  <c r="C132" i="13"/>
  <c r="C131" i="13"/>
  <c r="C136" i="13"/>
  <c r="C129" i="13"/>
  <c r="C137" i="13"/>
  <c r="C130" i="13"/>
  <c r="E76" i="13" l="1"/>
  <c r="F76" i="13" s="1"/>
  <c r="C32" i="13"/>
  <c r="D35" i="13"/>
  <c r="D36" i="13"/>
  <c r="D34" i="13" l="1"/>
  <c r="D32" i="13"/>
  <c r="E34" i="13"/>
  <c r="E26" i="13"/>
  <c r="D27" i="13" l="1"/>
  <c r="E43" i="13"/>
  <c r="E41" i="13"/>
  <c r="E27" i="13"/>
  <c r="E39" i="13"/>
  <c r="E36" i="13"/>
  <c r="E33" i="13"/>
  <c r="E31" i="13"/>
  <c r="E37" i="13"/>
  <c r="E44" i="13"/>
  <c r="E42" i="13"/>
  <c r="E29" i="13"/>
  <c r="E32" i="13"/>
  <c r="E40" i="13"/>
  <c r="E28" i="13"/>
  <c r="E35" i="13"/>
  <c r="D26" i="13" l="1"/>
  <c r="E38" i="13"/>
  <c r="E25" i="13" s="1"/>
  <c r="F26" i="13" l="1"/>
  <c r="D25" i="13"/>
  <c r="F31" i="13"/>
  <c r="F37" i="13"/>
  <c r="F28" i="13"/>
  <c r="F34" i="13"/>
  <c r="F41" i="13"/>
  <c r="F32" i="13"/>
  <c r="F33" i="13"/>
  <c r="F35" i="13"/>
  <c r="F40" i="13"/>
  <c r="F44" i="13"/>
  <c r="F42" i="13"/>
  <c r="C18" i="13"/>
  <c r="C14" i="13" s="1"/>
  <c r="F36" i="13"/>
  <c r="F29" i="13"/>
  <c r="F43" i="13"/>
  <c r="F39" i="13"/>
  <c r="C20" i="13" l="1"/>
  <c r="F38" i="13"/>
  <c r="F2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tc={4D491418-0F77-4B66-BD02-BAB76222A04D}</author>
  </authors>
  <commentList>
    <comment ref="A21" authorId="0" shapeId="0" xr:uid="{4D491418-0F77-4B66-BD02-BAB76222A04D}">
      <text>
        <t>[Trådet kommentar]
Din version af Excel lader dig læse denne trådede kommentar. Eventuelle ændringer vil dog blive fjernet, hvis filen åbnes i en nyere version af Excel. Få mere at vide: https://go.microsoft.com/fwlink/?linkid=870924
Kommentar:
    Se celle A22</t>
      </text>
    </comment>
  </commentList>
</comments>
</file>

<file path=xl/sharedStrings.xml><?xml version="1.0" encoding="utf-8"?>
<sst xmlns="http://schemas.openxmlformats.org/spreadsheetml/2006/main" count="2645" uniqueCount="815">
  <si>
    <r>
      <rPr>
        <b/>
        <sz val="18"/>
        <color theme="0"/>
        <rFont val="Calibri"/>
        <family val="2"/>
        <scheme val="minor"/>
      </rPr>
      <t xml:space="preserve">      Faktaark om ESG &amp; bæredygtighed 2022   </t>
    </r>
    <r>
      <rPr>
        <b/>
        <sz val="18"/>
        <rFont val="Calibri"/>
        <family val="2"/>
        <scheme val="minor"/>
      </rPr>
      <t xml:space="preserve">     </t>
    </r>
  </si>
  <si>
    <t>Indhold</t>
  </si>
  <si>
    <t>Overblik over nøgletal</t>
  </si>
  <si>
    <t>FN Impact Analyse</t>
  </si>
  <si>
    <t>Bæredygtig finansiering</t>
  </si>
  <si>
    <t>Aktiviteter omfattet af EU Taksonomien</t>
  </si>
  <si>
    <t>Boliglån</t>
  </si>
  <si>
    <t>Billån og leasing</t>
  </si>
  <si>
    <t>Investeringer på vegne af kunder</t>
  </si>
  <si>
    <t>Investeringer af egenbeholdning</t>
  </si>
  <si>
    <t>Klima og miljø</t>
  </si>
  <si>
    <t>Klimaregnskab</t>
  </si>
  <si>
    <t>Miljøregnskab</t>
  </si>
  <si>
    <t>Sociale forhold</t>
  </si>
  <si>
    <t>Kunder</t>
  </si>
  <si>
    <t>Medarbejdere</t>
  </si>
  <si>
    <t>Governance og ledelse</t>
  </si>
  <si>
    <t>Bilag</t>
  </si>
  <si>
    <t>Politikker og praksisser</t>
  </si>
  <si>
    <t>Rapporteringsprincipper</t>
  </si>
  <si>
    <r>
      <rPr>
        <b/>
        <sz val="9"/>
        <color theme="1"/>
        <rFont val="Calibri"/>
        <family val="2"/>
        <scheme val="minor"/>
      </rPr>
      <t>Ansvarsfraskrivelse</t>
    </r>
    <r>
      <rPr>
        <sz val="9"/>
        <color theme="1"/>
        <rFont val="Calibri"/>
        <family val="2"/>
        <scheme val="minor"/>
      </rPr>
      <t xml:space="preserve">
Informationerne i ”Faktaark om bæredygtighed” er udarbejdet af Arbejdernes Landsbank som generel information til personlig brug.
Banken har omhyggeligt søgt at sikre sig, at informationerne er korrekte og retvisende. Materialet er udarbejdet på basis af interne oplysninger og data samt offentligt tilgængeligt materiale fra eksterne kilder, som banken finder pålidelige. De oplysninger, der er anført, kan have ændret sig i forhold til produktionstidspunktet, ligesom informationen ikke tager udgangspunkt i eller er tilpasset kunders personlige forhold. Derfor opfordrer vi dig til at indhente yderligere og/eller opdateret information i banken. Banken påtager sig intet ansvar for fejlagtige eller manglende oplysninger.  
Informationerne i materialet skal ikke opfattes som et tilbud eller forslag om at gøre brug af et bestemt produkt eller ydelse i banken.
Ophavsretten til materialet tilkommer Arbejdernes Landsbank. Gengivelse, videredistribution eller deling må ikke finde sted uden bankens forudgående skriftlige samtykke.</t>
    </r>
  </si>
  <si>
    <t>Nøgletal for forretningsaktiviteter</t>
  </si>
  <si>
    <t>Enhed</t>
  </si>
  <si>
    <t>Arbejdernes Landsbank</t>
  </si>
  <si>
    <t>Vestjysk Bank</t>
  </si>
  <si>
    <t>AL Finans</t>
  </si>
  <si>
    <t>Lån og kreditter</t>
  </si>
  <si>
    <t>Bolig</t>
  </si>
  <si>
    <t xml:space="preserve">Udlån til bolig på balancen </t>
  </si>
  <si>
    <t>Mia. DKK</t>
  </si>
  <si>
    <t>Klimalån volumen samlet</t>
  </si>
  <si>
    <t>Mio. DKK</t>
  </si>
  <si>
    <t>Energilån volumen samlet</t>
  </si>
  <si>
    <t>ProvinsKlar volumen samlet</t>
  </si>
  <si>
    <t>Pantebreve volumen samlet</t>
  </si>
  <si>
    <t>BoligBonus udbetalt til kunder med Totalkreditlån i banken</t>
  </si>
  <si>
    <t>KundeKroner, rabat til kunder med Totalkreditlån i banken</t>
  </si>
  <si>
    <t>Bil</t>
  </si>
  <si>
    <t>Samlet billån og leasingformidling i alt</t>
  </si>
  <si>
    <t>Lån til elbiler og plug-in hybridbiler volumen</t>
  </si>
  <si>
    <t>Lån til el- og pluginhybridbilers andel af samlet billån og leasingformidling</t>
  </si>
  <si>
    <t>%</t>
  </si>
  <si>
    <t>Kapitalforvaltning</t>
  </si>
  <si>
    <t>Aktiver under forvaltning</t>
  </si>
  <si>
    <t>mia. DKK</t>
  </si>
  <si>
    <t>ESG-screenet andel af aktiver under forvaltning</t>
  </si>
  <si>
    <t>Investeringer med bæredygtigt fokus (iht. SFDR artikel 8)</t>
  </si>
  <si>
    <t>Investeringer med Svanemærket, aktiver under forvaltning</t>
  </si>
  <si>
    <t>Egenbeholdning</t>
  </si>
  <si>
    <t xml:space="preserve">Nøgletal for samlet egenbeholdning	</t>
  </si>
  <si>
    <t>Volumen for investeringer i grønne obligationer</t>
  </si>
  <si>
    <t>Nøgletal for klima, miljø, sociale forhold og ledelse</t>
  </si>
  <si>
    <t>Miljømæssige forhold</t>
  </si>
  <si>
    <t xml:space="preserve">Vedvarende energiandel </t>
  </si>
  <si>
    <t>Elforbrug</t>
  </si>
  <si>
    <t>kWh/FTE</t>
  </si>
  <si>
    <t>Varmeforbrug</t>
  </si>
  <si>
    <t>Vandforbrug</t>
  </si>
  <si>
    <t>m3/FTE</t>
  </si>
  <si>
    <t>Udsorteringsgrad af affald</t>
  </si>
  <si>
    <t>Miljømærket indkøb</t>
  </si>
  <si>
    <t>Inventar 43,5
IT 46,4
Rengøring 98,1
Tryksager 88,5
Kontorartikler 66,1</t>
  </si>
  <si>
    <t>-</t>
  </si>
  <si>
    <t>Økologi i kantinen</t>
  </si>
  <si>
    <r>
      <t>Direkte CO</t>
    </r>
    <r>
      <rPr>
        <b/>
        <vertAlign val="subscript"/>
        <sz val="11"/>
        <color theme="1"/>
        <rFont val="Calibri"/>
        <family val="2"/>
        <scheme val="minor"/>
      </rPr>
      <t>2</t>
    </r>
    <r>
      <rPr>
        <sz val="9"/>
        <color rgb="FF000000"/>
        <rFont val="Calibri"/>
        <family val="2"/>
        <scheme val="minor"/>
      </rPr>
      <t>e-udledninger (Scope 1)</t>
    </r>
  </si>
  <si>
    <r>
      <t>Ton CO</t>
    </r>
    <r>
      <rPr>
        <b/>
        <vertAlign val="subscript"/>
        <sz val="11"/>
        <color theme="1"/>
        <rFont val="Calibri"/>
        <family val="2"/>
        <scheme val="minor"/>
      </rPr>
      <t>2</t>
    </r>
    <r>
      <rPr>
        <sz val="9"/>
        <color rgb="FF000000"/>
        <rFont val="Calibri"/>
        <family val="2"/>
        <scheme val="minor"/>
      </rPr>
      <t>e</t>
    </r>
  </si>
  <si>
    <r>
      <t>Indirekte CO</t>
    </r>
    <r>
      <rPr>
        <b/>
        <vertAlign val="subscript"/>
        <sz val="11"/>
        <color rgb="FF000000"/>
        <rFont val="Calibri"/>
        <family val="2"/>
      </rPr>
      <t>2</t>
    </r>
    <r>
      <rPr>
        <sz val="9"/>
        <color rgb="FF000000"/>
        <rFont val="Calibri"/>
        <family val="2"/>
      </rPr>
      <t>e-udledninger (Scope 2 markedsbaseret)</t>
    </r>
  </si>
  <si>
    <r>
      <t>Indirekte CO</t>
    </r>
    <r>
      <rPr>
        <b/>
        <vertAlign val="subscript"/>
        <sz val="11"/>
        <color rgb="FF000000"/>
        <rFont val="Calibri"/>
        <family val="2"/>
      </rPr>
      <t>2</t>
    </r>
    <r>
      <rPr>
        <sz val="9"/>
        <color rgb="FF000000"/>
        <rFont val="Calibri"/>
        <family val="2"/>
      </rPr>
      <t>e-udledninger (Scope 2 lokationsbaseret)</t>
    </r>
  </si>
  <si>
    <t>Ton CO2e</t>
  </si>
  <si>
    <t>Andre indirekte CO2e-udledninger (Scope 3 kategori 1-14)</t>
  </si>
  <si>
    <r>
      <t>Finansierede CO</t>
    </r>
    <r>
      <rPr>
        <b/>
        <vertAlign val="subscript"/>
        <sz val="11"/>
        <color rgb="FF000000"/>
        <rFont val="Calibri"/>
        <family val="2"/>
        <scheme val="minor"/>
      </rPr>
      <t>2</t>
    </r>
    <r>
      <rPr>
        <sz val="9"/>
        <color rgb="FF000000"/>
        <rFont val="Calibri"/>
        <family val="2"/>
        <scheme val="minor"/>
      </rPr>
      <t>e-udledninger (Scope 3 kategori 15)</t>
    </r>
  </si>
  <si>
    <r>
      <t>Ton CO</t>
    </r>
    <r>
      <rPr>
        <b/>
        <vertAlign val="subscript"/>
        <sz val="11"/>
        <color rgb="FF000000"/>
        <rFont val="Calibri"/>
        <family val="2"/>
        <scheme val="minor"/>
      </rPr>
      <t>2</t>
    </r>
    <r>
      <rPr>
        <sz val="9"/>
        <color rgb="FF000000"/>
        <rFont val="Calibri"/>
        <family val="2"/>
        <scheme val="minor"/>
      </rPr>
      <t>e</t>
    </r>
  </si>
  <si>
    <r>
      <t>Finansieret CO</t>
    </r>
    <r>
      <rPr>
        <b/>
        <vertAlign val="subscript"/>
        <sz val="11"/>
        <color theme="1"/>
        <rFont val="Calibri"/>
        <family val="2"/>
        <scheme val="minor"/>
      </rPr>
      <t>2</t>
    </r>
    <r>
      <rPr>
        <sz val="9"/>
        <color rgb="FF000000"/>
        <rFont val="Calibri"/>
        <family val="2"/>
        <scheme val="minor"/>
      </rPr>
      <t>e-aftryk (Scope 3 kategori 15)</t>
    </r>
  </si>
  <si>
    <r>
      <t>Ton CO</t>
    </r>
    <r>
      <rPr>
        <b/>
        <vertAlign val="subscript"/>
        <sz val="11"/>
        <color theme="1"/>
        <rFont val="Calibri"/>
        <family val="2"/>
        <scheme val="minor"/>
      </rPr>
      <t>2</t>
    </r>
    <r>
      <rPr>
        <sz val="9"/>
        <color rgb="FF000000"/>
        <rFont val="Calibri"/>
        <family val="2"/>
        <scheme val="minor"/>
      </rPr>
      <t>e/mio. DKK</t>
    </r>
  </si>
  <si>
    <t>Fuldtidsarbejdsstyrke</t>
  </si>
  <si>
    <t>FTE</t>
  </si>
  <si>
    <t>Kundetilfredshed, Voxmeter, årlig</t>
  </si>
  <si>
    <t>Placering</t>
  </si>
  <si>
    <t>CEM-score</t>
  </si>
  <si>
    <t>Kundetilfredshed efter møder</t>
  </si>
  <si>
    <t>NPS-score 0-100</t>
  </si>
  <si>
    <t>Kundetilgang (netto)</t>
  </si>
  <si>
    <t>Antal</t>
  </si>
  <si>
    <t>-9.644*</t>
  </si>
  <si>
    <t>Fastholdelse af kunder</t>
  </si>
  <si>
    <t>Kønsdiversitet blandt fuldtidsansatte</t>
  </si>
  <si>
    <t>k/m%</t>
  </si>
  <si>
    <t>49/51</t>
  </si>
  <si>
    <t>59/41</t>
  </si>
  <si>
    <t>48/52</t>
  </si>
  <si>
    <t>Kønsdiversitet blandt ledere med personaleansvar</t>
  </si>
  <si>
    <t>30/70</t>
  </si>
  <si>
    <t>32/68</t>
  </si>
  <si>
    <t>25/75</t>
  </si>
  <si>
    <t>Lønforskel mellem køn</t>
  </si>
  <si>
    <t>Gange</t>
  </si>
  <si>
    <t>Gennemsnitsanciennitet</t>
  </si>
  <si>
    <t>År</t>
  </si>
  <si>
    <t>Medarbejdertilfredshed målt ved arbejdsglæde/loyalitet</t>
  </si>
  <si>
    <t>0-100</t>
  </si>
  <si>
    <t>77/83</t>
  </si>
  <si>
    <t>77/-</t>
  </si>
  <si>
    <t>80/85</t>
  </si>
  <si>
    <t>Medarbejderomsætningshastighed</t>
  </si>
  <si>
    <t>Sygefravær per medarbejder</t>
  </si>
  <si>
    <t>Dage/FTE</t>
  </si>
  <si>
    <t xml:space="preserve">Governance og ledelse </t>
  </si>
  <si>
    <t>Tilstedeværelse på bestyrelsesmøder</t>
  </si>
  <si>
    <t>Kønsdiversitet i bestyrelsen</t>
  </si>
  <si>
    <t>46/54</t>
  </si>
  <si>
    <t>22/78</t>
  </si>
  <si>
    <t>0/100</t>
  </si>
  <si>
    <t>Kønsdiversitet i direktionen</t>
  </si>
  <si>
    <t>16,17/83,33</t>
  </si>
  <si>
    <t>Tilstedeværelse på bæredygtighedsudvalgsmøder</t>
  </si>
  <si>
    <t>Lønforskel mellem ordførende direktør og medarbejdere</t>
  </si>
  <si>
    <t>Andel af medarbejdere, der har gennemført certificering i hvidvask/terror</t>
  </si>
  <si>
    <t>*Vestjysk Banks netto nedgang i kundeantal skyldes frasalg af Vestjysk Banks filialer i Rødekro, Tinglev og Løgumkloster i oktober 2022</t>
  </si>
  <si>
    <t>ESG-nøgletal</t>
  </si>
  <si>
    <t>AL</t>
  </si>
  <si>
    <t>VB</t>
  </si>
  <si>
    <t xml:space="preserve">Samlet udlån til bolig på balancen </t>
  </si>
  <si>
    <t>BoligBonus udbetalt i alt til kunder med Totalkreditlån i banken</t>
  </si>
  <si>
    <t>KundeKroner, samlet rabat til kunder med Totalkreditlån i banken</t>
  </si>
  <si>
    <t>Grønt billån volumen</t>
  </si>
  <si>
    <t>Bæredygtig kapitalforvaltning</t>
  </si>
  <si>
    <t>Samlet AUM</t>
  </si>
  <si>
    <t>ESG-screenet andel af total AUM</t>
  </si>
  <si>
    <t>Svanemærket investeringsforening, AUM</t>
  </si>
  <si>
    <t>Bæredygtig egenbeholdning</t>
  </si>
  <si>
    <t>Direkte CO2e forbrug (Scope 1)</t>
  </si>
  <si>
    <t>Ton CO2e/FTE</t>
  </si>
  <si>
    <t>Indirekte CO2e forbrug (Scope 2)</t>
  </si>
  <si>
    <t>Vedvarende energiandel Scope 1 og 2</t>
  </si>
  <si>
    <t>Andre indirekte påvirkninger (scope 3)</t>
  </si>
  <si>
    <t>Finansieret CO2e-udledning udlån (Scope 3)</t>
  </si>
  <si>
    <t>Ton CO2e/mio. DKK</t>
  </si>
  <si>
    <t>Finansieret CO2e-udledning kunders investeringer (Scope 3)</t>
  </si>
  <si>
    <t>Finansieret CO2e-udledning egenbeholdning (Scope 3)</t>
  </si>
  <si>
    <t>Kønsdiversitet blandt ledere</t>
  </si>
  <si>
    <t>Impact Analyse</t>
  </si>
  <si>
    <r>
      <rPr>
        <b/>
        <sz val="9"/>
        <color theme="1"/>
        <rFont val="Calibri"/>
        <family val="2"/>
        <scheme val="minor"/>
      </rPr>
      <t xml:space="preserve">
Baggrund og metode
</t>
    </r>
    <r>
      <rPr>
        <sz val="9"/>
        <color theme="1"/>
        <rFont val="Calibri"/>
        <family val="2"/>
        <scheme val="minor"/>
      </rPr>
      <t xml:space="preserve">Arbejdernes Landsbank har underskrevet FN's principper for ansvarlig bankdrift (PRB) og forpligtet sig til at implementere seks strategiske principper i bankens forretning og praksisser. Arbejdernes Landsbank anvender PRB som overordnet strategisk ramme omkring arbejdet med samfundsansvar og bæredygtighed. Et væsentligt skridt i implementeringen af PRB, er gennemførslen af en impact analyse, der identificerer de væsentligste positive såvel som negative impact områder samt kvantificere ét af dem.
Arbejdernes Landsbank har anvendt de FN udviklede værktøjer, Portfolio Impact Identification Tool og Investment Portfolio Impact Analysis Tool for henholdsvis udlån og investeringer. Begge værktøjer er udviklet for at supportere os som PRB-signatory i at kunne identificere væsentligste impact områder på tværs af bankens udlåns- og investeringsporteføljer - med henblik på at kunne øge de positive påvirkninger og nedbringe de negative påvirkninger gennem produkter, ydelser og rådgivning. Impact analysen består af følgende skridt:
</t>
    </r>
  </si>
  <si>
    <t>1. Koncernens hovedaktiviteter (scope)</t>
  </si>
  <si>
    <t>Arbejdernes Landsbank koncernen er en landsdækkende bankkoncern, der alene opererer i Danmark. Koncernen tilbyder relevante og konkurrencedygtige finansielle produkter og ydelser kombineret med kompetent rådgivning til private, foreninger og små og mellemstore virksomheder.
Arbejdernes Landsbank koncernen har forretningsaktiviteter i Arbejdernes Landsbank samt datterselskaberne AL Finans og Vestjysk Bank. Sidstnævnte blev Arbejdernes Landsbank officiel majoritetsejer af i maj 2021, og i forlængelse heraf blev Arbejdernes Landsbank koncernen udpeget som systemisk vigtigt finansielt institut i juni 2021. De to banker i koncernen drives som to selvstændige banker med hver sit fokus og brand. Denne impact analyse omfatter forretningsomfang og aktiviteter i Arbejdernes Landsbank, AL Finans og Vestjysk Bank.
Hovedaktiviteter i koncernen omfatter:
- Bank-, bolig-, andelsbolig- og billån målrettet privatkunder
- Finansiering af virksomhedsaktiviteter samt leasing af biler og køretøjer målrettet erhvervskunder 
- Investeringsaktiviteter målrettet privatkunder, erhvervskunder og foreningskunder
- Investeringer af egenbeholdning</t>
  </si>
  <si>
    <t>Koncernen</t>
  </si>
  <si>
    <t>Privatkunder</t>
  </si>
  <si>
    <t>Erhvervskunder</t>
  </si>
  <si>
    <t>Foreninger</t>
  </si>
  <si>
    <t>i alt</t>
  </si>
  <si>
    <t>2. Porteføljesammensætning (scale)</t>
  </si>
  <si>
    <t>Det omfattede forretningsomfang i impact analysen er opgjort pr. 31. december 2021 på udlånssiden og medio december 2021 på investeringssiden. Det omfattede forretningsomfang i impact analysen er valgt ud fra, at Arbejdernes Landsbank, AL Finans og Vestjysk Bank har en direkte adgang til eller direkte indflydelse på at påvirke sammensætningen af aktiviteterne. I afdækningen af forretningsomfang inkluderes det samlede udlån på balancen, investeringer på vegne af kunder og ejerkreds og investeringer af egenbeholdningen. Det omfattede forretningsomfang i analysen kan ikke sammenlignes med balancen i Arbejdernes Landsbank koncernens årsregnskab. Dette skyldes, at der i forretningsomfanget i analysen indgår udlån og investeringer, som ikke er balanceført hos Arbejdernes Landsbank, fx investeringer på vegne af vores kunder.</t>
  </si>
  <si>
    <t>Fordeling i procent</t>
  </si>
  <si>
    <t>Udlån i alt</t>
  </si>
  <si>
    <t>Privat</t>
  </si>
  <si>
    <t xml:space="preserve">Erhverv </t>
  </si>
  <si>
    <t>Landbrug og fiskeri</t>
  </si>
  <si>
    <t>Fremstilling</t>
  </si>
  <si>
    <t>Elektricitet, gas, damp og air condition forsyning</t>
  </si>
  <si>
    <t>Konstruktion</t>
  </si>
  <si>
    <t>Engros- og detailsalg</t>
  </si>
  <si>
    <t>Transport og opbevaring</t>
  </si>
  <si>
    <t>Information og kommunikation</t>
  </si>
  <si>
    <t>Finansiering og forsikring</t>
  </si>
  <si>
    <t>Ejendomme</t>
  </si>
  <si>
    <t>Andre service aktiviteter</t>
  </si>
  <si>
    <t>Investering</t>
  </si>
  <si>
    <t>Investeringer på vegne af kunder*</t>
  </si>
  <si>
    <t>I alt</t>
  </si>
  <si>
    <t>* Omfatter beholdninger i koncernens puljer, fuldmagtsaftaler, AL-FormueInvest og AL-LetInvest.</t>
  </si>
  <si>
    <t>3. Identifikation af potentielle impact områder (impact)</t>
  </si>
  <si>
    <r>
      <t xml:space="preserve">Til at kunne identificere hvilke impact områder, som koncernen hovedsageligt påvirker gennem sine forretningsaktiviteter, har vi anvendt FN's Portfolio Impact Identification Tool på udlånsdelen og Investment Portfolio Impact Analysis Tool på investeringsdelen. 
I Portfolio Impact Identification Tool og Investment Portfolio Impact Analysis Tool er brancher og lande tildelt forskellige grader af væsentlighed ift. impactområderne. Et impact område kan være væsentligt som følge af branchens effekt på impact området, men også som følge af aktivitetens omfang i koncernen.
</t>
    </r>
    <r>
      <rPr>
        <sz val="9"/>
        <rFont val="Calibri"/>
        <family val="2"/>
        <scheme val="minor"/>
      </rPr>
      <t xml:space="preserve">På udlånssiden har koncernen et forholdsvist stort antal privatkunder sammenlignet med antallet af erhvervskunder - ligesom langt hovedparten af bankens erhvervskunder er små og mellemstore virksomheder inden for forskellige brancher. Det betyder, at vi ved anvendelsen af Portfolio Impact Identification Tool får identificeret flere forskellige impact-områder. Herunder er "bolig", "Sundhed og sanitet” og "økonomisk sundhed og inklusion” blandt de potentielle positive impact områder. Blandt koncernens potentielle negative impact områder er "ressourceeffektivitet”, "klima" og "økonomisk sundhed og inklusion".
</t>
    </r>
    <r>
      <rPr>
        <sz val="9"/>
        <color theme="1"/>
        <rFont val="Calibri"/>
        <family val="2"/>
        <scheme val="minor"/>
      </rPr>
      <t xml:space="preserve">
På investeringssiden foretager koncernen investeringer på vegne af kunder og samt investeringer af koncernens egenbeholdning. Ved anvendelse af Investment Portfolio Impact Analysis Tool er "beskæftigelse", "økonomisk sundhed og inklusion" samt "bolig" blandt de positive impact-områder, mens de negative impact-områder tæller "ressourceeffektivitet, "økonomisk sundhed og inklusion" samt "klima".
Samlet set vurderer vi på baggrund af analysen, at impact områderne ”klima” og ”økonomisk sundhed og inklusion” er de mest signifikante impact områder. </t>
    </r>
  </si>
  <si>
    <t>Impact: Udlån</t>
  </si>
  <si>
    <t>Impact: Investeringer</t>
  </si>
  <si>
    <t>4. Relevans til den kontekst, banken opererer i (context)</t>
  </si>
  <si>
    <r>
      <rPr>
        <b/>
        <sz val="9"/>
        <color theme="1"/>
        <rFont val="Calibri"/>
        <family val="2"/>
        <scheme val="minor"/>
      </rPr>
      <t>Klima</t>
    </r>
    <r>
      <rPr>
        <sz val="9"/>
        <color theme="1"/>
        <rFont val="Calibri"/>
        <family val="2"/>
        <scheme val="minor"/>
      </rPr>
      <t xml:space="preserve">
I Danmark står klima højt på den politiske dagsorden og er blandt de absolut vigtigste temaer i relation til den bæredygtige udvikling af samfundet. 
I juni 2021 vedtog EU-Parlamentet EU's klimalov, der gør strategien ”The European Green Deal” og EU’s målsætning om klimaneutralitet fra 2050 juridisk bindende. EU vurderer bankerne og den finansielle sektor som værende blandt de mest centrale aktører, der kan bidrage til at sikre finansieringen af den bæredygtige udvikling og grønne omstilling af samfundet. Den finansielle sektor bliver allerede nu og vil de næste år blive reguleret yderligere, blandt andet som følge af The EU Taxonomy Regulation og fremtidige rapporteringskrav i forhold til EU's miljømål. 
I Danmark vedtog Folketinget i 2020 den danske klimalov, som betyder, at Danmark er juridisk forpligtet til at reducere sine drivhusgasemissioner med 70 procent i 2030 ift. 1990 og at sikre klimaneutralitet i senest 2050. Den danske regering ønsker, at Danmark skal tage internationalt lederskab for den grønne omstilling og har på den baggrund nedsat en række klimapartnerskaber med erhvervslivet, herunder Finanssektorens klimapartnerskab. Finanssektoren er ifølge den danske regering vigtig, fordi den grønne omstilling af samfundet og økonomien kræver massive investeringer, som blandt andet skal finansieres af den finansielle sektor. Finanssektorens klimapartnerskab har leveret en køreplan til regeringen for, hvordan partnerskabet kan bidrage til CO2e-reduktioner. 
Brancheforeningen Finans Danmark har derudover nedsat et 'Forum for Bæredygtig Finans', som er kommet med en række anbefalinger til, hvordan den finansielle sektor kan accelerere den bæredygtige omstilling af samfundet. Offentliggørelse af CO2e-aftryk og mål for fremtidige reduktioner er blandt anbefalingerne til den danske finansielle sektor.
</t>
    </r>
    <r>
      <rPr>
        <b/>
        <sz val="9"/>
        <color theme="1"/>
        <rFont val="Calibri"/>
        <family val="2"/>
        <scheme val="minor"/>
      </rPr>
      <t xml:space="preserve">Økonomisk sundhed og inklusion
</t>
    </r>
    <r>
      <rPr>
        <sz val="9"/>
        <color theme="1"/>
        <rFont val="Calibri"/>
        <family val="2"/>
        <scheme val="minor"/>
      </rPr>
      <t>Den danske velfærdsstat er med sit veletablerede sociale sikkerhedsnet, gratis uddannelse til alle og høj grad af ligestilling mellem mænd og kvinder et glimrende udgangspunkt for lige muligheder. Udsatte grupper i Danmark er dog stadig udsat for diskrimination og har ikke mulighed for at deltage i samfundet på lige fod med resten af befolkningen. Selvom uligheden i Danmark er relativt lav i et globalt perspektiv, er der stadig udfordringer og uligheder, der skal adresseres og rettes op på.</t>
    </r>
  </si>
  <si>
    <t>5. Kvantifikation af impact område (salience)</t>
  </si>
  <si>
    <r>
      <rPr>
        <sz val="9"/>
        <color rgb="FFFF0000"/>
        <rFont val="Calibri"/>
        <family val="2"/>
        <scheme val="minor"/>
      </rPr>
      <t xml:space="preserve">Arbejdernes Landsbank ønsker at foretage den første beregning af CO2e-udledningen på tværs af sine udlåns- og investeringsaktiviteter i 2021. Det skal ses som første skridt på vejen mod at kunne kvantificere et af de væsentligste negative impact områder for banken. </t>
    </r>
    <r>
      <rPr>
        <sz val="9"/>
        <color theme="1"/>
        <rFont val="Calibri"/>
        <family val="2"/>
        <scheme val="minor"/>
      </rPr>
      <t xml:space="preserve">
Finans Danmark har offentliggjort en model for beregning af CO2e på udlån og investeringer og har skabt et fælles rammeværk for, hvordan drivhusgasemissioner opgøres i den danske finansielle sektor. Arbejdernes Landsbank tager udgangspunkt i denne model.  
For at sikre ens regnemetoder og øget transparens og sammenlignelighed på tværs af sektoren har brancheorganisationen for Arbejdernes Landsbank, Spar Nord, Sydbank og Nykredit (Landsdækkende Banker) samt brancheorganisationen for danske lokale pengeinstitutter (LOPI) i 2021 bidraget til at skabe fælles regnskabspraksisser og konkrete regnemetoder for opgørelse af CO2e på tværs af bankerne. Arbejdernes Landsbank anvender disse regnskabspraksisser og konkrete regnemetoder i sin opgørelse af CO2e på udlån og investeringer.   </t>
    </r>
  </si>
  <si>
    <t>Se beregninger af bankens indirekte og direkte CO2e-udledning</t>
  </si>
  <si>
    <r>
      <rPr>
        <b/>
        <sz val="9"/>
        <color theme="1"/>
        <rFont val="Calibri"/>
        <family val="2"/>
        <scheme val="minor"/>
      </rPr>
      <t xml:space="preserve">
Baggrund og metode
</t>
    </r>
    <r>
      <rPr>
        <sz val="9"/>
        <color theme="1"/>
        <rFont val="Calibri"/>
        <family val="2"/>
        <scheme val="minor"/>
      </rPr>
      <t xml:space="preserve">Arbejdernes Landsbank har underskrevet FN's principper for ansvarlig bankdrift (PRB) og forpligtet sig til at implementere seks strategiske principper i bankens forretning og praksisser. Arbejdernes Landsbank anvender PRB som overordnet strategisk ramme omkring arbejdet med samfundsansvar og bæredygtighed. Et væsentligt skridt i implementeringen af PRB er gennemførslen af en impact analyse, der identificerer de væsentligste positive såvel som negative impact områder samt kvantificerer ét af dem.
Arbejdernes Landsbank har anvendt de FN udviklede værktøjer, Portfolio Impact Identification Tool og Investment Portfolio Impact Analysis Tool for henholdsvis udlån og investeringer. Begge værktøjer er udviklet for at supportere os som PRB-signatory i at kunne identificere væsentligste impact områder på tværs af bankens udlåns- og investeringsporteføljer - med henblik på at kunne øge de positive påvirkninger og nedbringe de negative påvirkninger gennem produkter, ydelser og rådgivning. Impact analysen består af følgende skridt:
</t>
    </r>
  </si>
  <si>
    <t>Arbejdernes Landsbank koncernen er en landsdækkende bankkoncern, der alene opererer i Danmark. Koncernen tilbyder relevante og konkurrencedygtige finansielle produkter og ydelser kombineret med kompetent rådgivning til private, foreninger og små og mellemstore virksomheder.
Koncernen har forretningsaktiviteter i Arbejdernes Landsbank samt datterselskaberne AL Finans og Vestjysk Bank. Sidstnævnte blev Arbejdernes Landsbank officiel majoritetsejer af i maj 2021, og i forlængelse heraf blev Arbejdernes Landsbank koncernen udpeget som systemisk vigtigt finansielt institut i juni 2021. De to banker i koncernen drives som to selvstændige banker med hver sine forretningsmodeller og brands. 
Denne impact analyse omfatter forretningsomfang og aktiviteter i hele koncernen. Hovedaktiviteter i koncernen omfatter:
- Bank-, bolig-, andelsbolig- og billån målrettet privatkunder
- Finansiering af virksomhedsaktiviteter samt leasing af biler og køretøjer målrettet erhvervskunder 
- Investeringsaktiviteter målrettet privatkunder, erhvervskunder og foreningskunder
- Investeringer af egenbeholdning
Det omfattede forretningsomfang i impact analysen er opgjort pr. 31. december 2021 på udlånssiden og medio december 2021 på investeringssiden. Antal kunder er opgjort pr. 31. december 2021.</t>
  </si>
  <si>
    <t>Det omfattede forretningsomfang i impact analysen er valgt ud fra, at Arbejdernes Landsbank, AL Finans og Vestjysk Bank har en direkte adgang til eller direkte indflydelse på at påvirke sammensætningen af aktiviteterne. I afdækningen af forretningsomfang inkluderes det samlede udlån på balancen, investeringer på vegne af kunder og ejerkreds og investeringer af egenbeholdningen. Det omfattede forretningsomfang i analysen kan ikke sammenlignes med balancen i Arbejdernes Landsbank koncernens årsregnskab. Dette skyldes, at der i forretningsomfanget i analysen indgår udlån og investeringer, som ikke er balanceført hos Arbejdernes Landsbank, fx investeringer på vegne af vores kunder.
Forretningsomfanget består primært af udlån til private kunder, der udgør 42% fordelt på bl.a. lån til bil og bolig. Udlån til erhverv udgør 14% af forretningsomfanget og er fordelt på udlån til små og mellemstore virksomheder i en række forskellige brancher. Landbrug og fiskeri, detailhandel, finansiering og forsikring samt ejendomme udgør hver især mere end 10% af erhvervsporteføljen. Investeringer på vegne af kunder udgør 21% af forretningsomfanget og er fordelt på forskellige aktivklasser og geografier, herunder primært danske og amerikanske aktier i børsnoterede virksomheder og danske stats- og realkreditobligationer. Investeringer i egenbeholdning udgør 23% af forretningsomfanget og består primært af danske virksomheds-, stats- og realkreditobligationer.</t>
  </si>
  <si>
    <t>Erhverv i alt</t>
  </si>
  <si>
    <t>Investeringer i alt</t>
  </si>
  <si>
    <t>Det omfattede forretningsomfang i impact analysen er opgjort pr. 31. december 2021 på udlånssiden og medio december 2021 på investeringssiden.</t>
  </si>
  <si>
    <t>3. Relevans til den kontekst, koncernen opererer i (context)</t>
  </si>
  <si>
    <t>I Danmark står klima – ligesom i EU – højt på den politiske dagsorden. Folketinget har vedtaget en klimalov og gjort Danmark juridisk forpligtet til at reducere sine drivhusgasemissioner med 70 procent i 2030 og at sikre klimaneutralitet i senest 2050. Den grønne omstilling kræver fundamentale ændringer i det danske samfund. Klimaloven specificerer, at klimaindsatsen skal ske under hensyntagen til, at der kan laves en grøn omstilling og samtidig bibeholdes et stærkt velfærdssamfund, hvor sammenhængskraften og den sociale balance sikres.
Den finansielle sektor i EU og i Danmark er udpeget som en de mest centrale aktører i forhold til at sikre opfyldelsen af klimamålene gennem finansiering og investeringer. Brancheforeningen Finans Danmarks 'Forum for Bæredygtig Finans' anbefaler, at den danske finansielle sektors CO2e-aftryk og mål for fremtidige reduktioner offentliggøres.
Den danske velfærdsstat er med sit veletablerede sociale sikkerhedsnet, gratis uddannelse til alle og en vis grad af ligestilling mellem mænd og kvinder et glimrende udgangspunkt for lige muligheder. Der findes dog stadig grupper i Danmark, som bliver udsat for diskrimination og ikke har mulighed for at deltage i samfundet på lige fod med resten af befolkningen. Selvom uligheden i Danmark er relativt lav i et globalt perspektiv, er der således fortsat udfordringer og uligheder, der skal adresseres og rettes op på.</t>
  </si>
  <si>
    <t>4. Identifikation af potentielle impact områder (impact)</t>
  </si>
  <si>
    <t>Til at kunne identificere hvilke impact områder, som koncernen hovedsageligt påvirker gennem sine forretningsaktiviteter, har vi anvendt FN's Portfolio Impact Identification Tool på udlånsdelen og Investment Portfolio Impact Analysis Tool på investeringsdelen. 
I Portfolio Impact Identification Tool og Investment Portfolio Impact Analysis Tool er brancher og lande tildelt forskellige grader af væsentlighed ift. impactområderne. Et impact område kan være væsentligt som følge af branchens effekt på impact området, men også som følge af aktivitetens omfang i koncernen.
På udlånssiden har koncernen et forholdsvist stort antal privatkunder sammenlignet med antallet af erhvervskunder - ligesom langt hovedparten af bankens erhvervskunder er små og mellemstore virksomheder inden for forskellige brancher. Det betyder, at vi ved anvendelsen af Portfolio Impact Identification Tool får identificeret flere forskellige impact-områder. Herunder er "bolig", "Sundhed og sanitet” og "finansiel sundhed og inklusion” blandt de potentielle positive impact områder. Blandt koncernens potentielle negative impact områder er "ressourceeffektivitet”, "klima" og "finansiel sundhed og inklusion".
På investeringssiden foretager koncernen investeringer på vegne af kunder og samt investeringer af koncernens egenbeholdning. Ved anvendelse af Investment Portfolio Impact Analysis Tool er "beskæftigelse", "økonomisk sundhed og inklusion" samt "bolig" blandt de positive impact-områder, mens de negative impact-områder tæller "ressourceeffektivitet, "finansiel sundhed og inklusion" samt "klima".
Samlet set vurderer vi på baggrund af analysen, at impact områderne ”klima” og ”finansiel sundhed og inklusion” er de mest signifikante impact områder for koncernen.</t>
  </si>
  <si>
    <r>
      <rPr>
        <b/>
        <sz val="9"/>
        <rFont val="Calibri"/>
        <family val="2"/>
        <scheme val="minor"/>
      </rPr>
      <t>Klima</t>
    </r>
    <r>
      <rPr>
        <sz val="9"/>
        <rFont val="Calibri"/>
        <family val="2"/>
        <scheme val="minor"/>
      </rPr>
      <t xml:space="preserve">
I 2021 udviklede vi regnskabspraksisser og gennemførte beregninger af finansierede CO2e-udledninger på både udlånssiden og investeringssiden. Særligt på udlånssiden er vi ikke helt i mål, når det kommer til eksakte data for hvor meget CO2e, der udledes i atmosfæren. Men ud fra en best effort-tilgang og med brug af både specifikke og statistiske data er vi kommet frem til et estimat, som vi mener er retvisende og giver et godt overblik. I rapporten for 2022 har vi inkluderet Vestjysk Bank i beregningen af finansierede udledninger, så vi nu kan estimere, hvilke forretningsområder, der bidrager til de største finansierede udledninger i koncernen.
</t>
    </r>
    <r>
      <rPr>
        <b/>
        <sz val="9"/>
        <rFont val="Calibri"/>
        <family val="2"/>
        <scheme val="minor"/>
      </rPr>
      <t>Finansiel sundhed og inklusion</t>
    </r>
    <r>
      <rPr>
        <sz val="9"/>
        <rFont val="Calibri"/>
        <family val="2"/>
        <scheme val="minor"/>
      </rPr>
      <t xml:space="preserve">
Koncernen identificerede impact-området, finansiel sundhed og inklusion i 2022 og er derfor ikke lige så langt med arbejdet inden for dette område som impact området Klima. I 2022 har arbejdet bestået af en kortlægning af eksisterende indsatser og nøgletal, der kan anvendes til at vurdere koncernens performance. Den indledende undersøgelse viser, at koncernen allerede rapporterer på en række relevante data, f.eks. kundetilfredshed, kundetilgang samt fastholdelse af kunder. Derudover viser undersøgelsen, at Arbejdernes Landsbank i kraft af sin historie som ansvarlig bank gennem tiden har igangsat initiativer, der understøtter særligt udsatte grupper i samfundet med f.eks. via undervisning eller adgang til finansielle produkter. I 2023 vil koncernen udarbejde et rammeværk, der kan bruges som baseline for konkrete målsætninger indenfor området. </t>
    </r>
  </si>
  <si>
    <t>Se beregninger af koncernens indirekte og direkte CO2e-udledning</t>
  </si>
  <si>
    <t>Se nøgletal for koncernens kunder</t>
  </si>
  <si>
    <t>EU Taksonomiforordningen art. 8</t>
  </si>
  <si>
    <t>Arbejdernes Landsbank skal som finansiel virksomhed og kreditinstitut rapportere i henhold til EU Taksonomiforordningen art. 8. Kravene og KPI'erne for finansielle virksomheder fremgår af den delegerede retsakt til Taksonomiforordningen ((EU) 2021/2178). Offentliggørelseskravene for perioden 1. januar 2022 til 31. december 2023 fremgår af artikel 10 stk. 2 (overgangsordningen). Denne overgangsordning stiller udelukkende krav om, at vi skal rapportere om andelen af eksponeringer på balancen, som er omfattet af taksonomiforordningen eller ej (Taxonomy Eligible versus Taxonomy Non-Eligible) . Det skal med andre ord ikke fremgå, hvorvidt de pågældende eksponeringer i henhold til taksonomien kan kategoriseres som bæredygtige, men alene hvorvidt de pågældende eksponeringer har potentiale til at blive kategoriseret som bæredygtige, jf. EU's tekniske screeningskriterier. 
Vi har få førstehåndsdata til rådighed i forbindelse med denne obligatoriske rapportering, men har ud fra en best effort tilgang opgjort data ud fra de parametre, som fremgår under tabellen. Opgørelsen i år skal ses som en forberedelse forud for den mere omfattende obligatoriske rapportering fra 2024 om hvilke af vores eksponeringer, som kan kategoriseres som bæredygtige i henhold til EU-taksonomien (GAR).</t>
  </si>
  <si>
    <t>mio. DKK</t>
  </si>
  <si>
    <t>Andel i procent af dækkede aktiver</t>
  </si>
  <si>
    <t>Taxonomy Eligible</t>
  </si>
  <si>
    <t xml:space="preserve">Taxonomy Non-Eligible </t>
  </si>
  <si>
    <t>Dækkede aktiver</t>
  </si>
  <si>
    <t>Handelsbeholdning</t>
  </si>
  <si>
    <t xml:space="preserve">Interbanklån på anfordring </t>
  </si>
  <si>
    <t xml:space="preserve">Virksomheder ikke omfattet af NFRD </t>
  </si>
  <si>
    <t>Derivater</t>
  </si>
  <si>
    <t>Centraladministrationer, centralbanker og overnationale udstedere</t>
  </si>
  <si>
    <t xml:space="preserve"> Arbejdernes Landsbank</t>
  </si>
  <si>
    <t xml:space="preserve"> AL Finans</t>
  </si>
  <si>
    <t>Bilag XI kvalitative offentliggørelseskrav</t>
  </si>
  <si>
    <t xml:space="preserve">
Kontekstspecifikke oplysninger, som underbygger de kvantitative indikatorer, herunder anvendelsesområdet for aktiver og aktiviteter, der er omfattet af KPI'erne, oplysninger om datakilder og begrænsninger.</t>
  </si>
  <si>
    <r>
      <rPr>
        <b/>
        <sz val="9"/>
        <color rgb="FF000000"/>
        <rFont val="Calibri"/>
        <family val="2"/>
      </rPr>
      <t>Sådan har vi opgjort eligibility</t>
    </r>
    <r>
      <rPr>
        <sz val="9"/>
        <color rgb="FF000000"/>
        <rFont val="Calibri"/>
        <family val="2"/>
      </rPr>
      <t xml:space="preserve"> 
Opgørelsen af eligible og non-eligible eksponeringer tager udgangspunkt i den NACE-kode, hvormed en eksponering eller en erhvervskunde er registreret. Det er en forudsætning, at eksponeringen kan kædes til et aktiv/aktivitet. Da Arbejdernes Landsbank ikke anvender NACE-koder til identifikation af kunders aktivitetsområde, men branchekoder jf. DB07, er den reelle identifikation foregået via en mapping af NACE-koder i Taksonomikompasset til danske branchekoder (link til EU Taksonomikompasset: https://ec.europa.eu/sustainable-finance-taxonomy/documents/taxonomy.xlsx). Opgørelsen dækker den bogførte værdi af eksponeringen. 
</t>
    </r>
    <r>
      <rPr>
        <b/>
        <sz val="9"/>
        <color rgb="FF000000"/>
        <rFont val="Calibri"/>
        <family val="2"/>
      </rPr>
      <t xml:space="preserve">Opgørelse af non-eligible eksponeringer
</t>
    </r>
    <r>
      <rPr>
        <sz val="9"/>
        <color rgb="FF000000"/>
        <rFont val="Calibri"/>
        <family val="2"/>
      </rPr>
      <t xml:space="preserve">Tælleren til opgørelsen af non-eligible eksponeringer i forhold til dækkede aktiver skal fratrækkes ikke-NFRD-virksomhedseksponeringer, hvorfor KPI'en for andelen af eksponeringer, der er omfattet og ikke omfattet af taksonomien tilsammen ikke nødvendigvis giver 1. 
</t>
    </r>
    <r>
      <rPr>
        <b/>
        <sz val="9"/>
        <color rgb="FF000000"/>
        <rFont val="Calibri"/>
        <family val="2"/>
      </rPr>
      <t xml:space="preserve">Dækkede aktiver
</t>
    </r>
    <r>
      <rPr>
        <sz val="9"/>
        <color rgb="FF000000"/>
        <rFont val="Calibri"/>
        <family val="2"/>
      </rPr>
      <t xml:space="preserve">Dækkede aktiver er defineret som den regnskabsmæssige balanceværdi for aktiverne pr. 31. december 2022 fratrukket eksponeringer mod centraladministrationer, centralbanker og overnationale udstedere samt handelsbeholdningen. 
</t>
    </r>
    <r>
      <rPr>
        <b/>
        <sz val="9"/>
        <color rgb="FF000000"/>
        <rFont val="Calibri"/>
        <family val="2"/>
      </rPr>
      <t>På privat</t>
    </r>
    <r>
      <rPr>
        <sz val="9"/>
        <color rgb="FF000000"/>
        <rFont val="Calibri"/>
        <family val="2"/>
      </rPr>
      <t xml:space="preserve"> 
Opgørelse af eligible-eksponeringer over for privatkunder er baseret på, om det aktiv/den aktivitet, som en eksponering finansierer, er registreret med en NACE-kode, tilsvarende ejendomskode eller anden relevant produktklassifikation. Konkret er eksponeringer, der opfylder produkttyperne boliglån og billån, medtaget som eligible. Disse aktiviteter er omfattet af bilag 1 og bilag 2 til Taksonomiforordningens klimaretsakt ((EU) 2021/2139). Link: https://eur-lex.europa.eu/legal-content/EN/TXT/PDF/?uri=CELEX:32021R2139&amp;from=EN) og fremgår af Taksonomikompasset - henh. Acquisition and ownership of buildings (L68) samt Operation of personal mobility devices, cycle logistics (N77.11, N77.21). Alle øvrige lån til private tælles som non-eligible. 
</t>
    </r>
    <r>
      <rPr>
        <b/>
        <sz val="9"/>
        <color rgb="FF000000"/>
        <rFont val="Calibri"/>
        <family val="2"/>
      </rPr>
      <t>På erhverv</t>
    </r>
    <r>
      <rPr>
        <sz val="9"/>
        <color rgb="FF000000"/>
        <rFont val="Calibri"/>
        <family val="2"/>
      </rPr>
      <t xml:space="preserve"> 
Opgørelsen tager udgangspunkt i eksponeringer mod NFRD-virksomheder, som er defineret som virksomheder med mere end 500 ansatte, og som er underlagt EU's Non-Financial Reporting Directive. Det er alene eksponeringer mod NFRD-virksomheder, som vi har førstehåndsdata på, og hvis sektor samt aktivitet er omfattet af Taksonomikompasset, som kan klassificeres som eligible jf. EU-Kommissionens FAQ af december 2021. I forbindelse med denne anden obligatoriske rapportering har vi ingen førstehåndsdata på eksponeringer mod NFRD-virksomheder, hvilket medfører, at ingen erhvervseksponeringer klassificeres som eligible.</t>
    </r>
  </si>
  <si>
    <t xml:space="preserve">
Redegørelser for arten af og målene med økonomiske aktiviteter, der er i overensstemmelse med klassificeringssystemet (EU-taksonomien), og for udviklingen i de økonomiske aktiviteter, der er i overensstemmelse med klassificeringssystemet, over tid, med udgangspunkt i andet gennemførelsesår, idet der skelnes mellem henholdsvis forretnings-, metode- og datarelaterede elementer. </t>
  </si>
  <si>
    <t xml:space="preserve">
N/A</t>
  </si>
  <si>
    <t xml:space="preserve">
Beskrivelse af overensstemmelsen med forordning (EU) 2020/852 i forbindelse med den finansielle virksomheds forretningsstrategi, produktudformningsprocesser og dialog med kunder og modparter. </t>
  </si>
  <si>
    <t>Bæredygtighed er en del af koncernens forretningsstrategier og fokus. Bæredygtighedsstrategien er udmøntet i koncernens 'Politik for samfundsansvar og bæredygtighed', ligesom bæredygtighed er integreret i 'Kreditpolitik' samt i 'Politik for ansvarlige investeringer' samt 'Politik for integration af bæredygtighedsrisici'.  
Koncernen tilbyder finansiering målrettet tiltag, der bidrager til den grønne omstilling (fx Klimalån til finansiering af energirenoveringer i private boliger, finansiering af vedvarende energi samt lån til elbiler og plug-in hybridbiler) samt investeringsprodukter med fokus på bæredygtighed (fx en Svanemærket investeringsforening). Derudover investerer Arbejdernes Landsbank sin egenbeholdning i sektorer og aktiviteter, som er omfattet af Taksonomiforordningen, fx investerer vi i grønne realkreditobligationer.
I udviklingen af nye produkter og services i banken anvender vi en proces, der sikrer, at vi aktivt forholder os til risici på en række væsentlige områder – herunder de operationelle, kreditmæssige, likviditetsmæssige og omdømmemæssige risici – ligesom vi forholder os produktets eller serviceydelsens betydning for bæredygtighed. Vi tror på, at evnen til at kunne tilbyde kunderne ansvarlige og bæredygtige produkter og services vil blive et af fremtidens absolut væsentligste konkurrenceparametre, og derfor vægter bæredygtighed positivt i produktgodkendelsesprocessen.</t>
  </si>
  <si>
    <t xml:space="preserve">
For kreditinstitutter, som ikke er bundet af kravet om at offentliggøre kvantitative oplysninger om handelseksponeringer, kvalitative oplysninger om handelsbeholdningers overensstemmelse med forordning (EU) 2020/852, herunder den overordnede sammensætning, konstaterede tendenser, mål og politik.</t>
  </si>
  <si>
    <t>Arbejdernes Landsbanks handelsbeholdning består af bankens egne midler (egenbeholdning) samt midler, som vi investerer for at kunne servicere bankens kunder på de finansielle markeder. 
Langt hovedparten af Arbejdernes Landsbanks handelsbeholdning udgøres af vores egenbeholdning (ca. 99 procent). Vores investeringspolitik for egenbeholdningen er at investere i anerkendelsesværdige formål, som lever op til koncernens kreditpolitik – hvilket bl.a. betyder, at egenbeholdningen ikke finansierer virksomheder eller aktiviteter, som skader miljøet. Egenbeholdningen investeres heller ikke i atomvåben, klyngebomber og landminer. Desuden er ESG og bæredygtighed integreret i investeringsstrategien for egenbeholdningen og vægter positivt i udvælgelsesprocessen og investeringsbeslutningen, og vi har en ambition om at øge andelen af bæredygtige investeringer i den samlede beholdning. Fx investerer Arbejdernes Landsbank i flere selskaber med sociale og miljømæssige formål og virke.
En betydelig mindre del af Arbejdernes Landsbanks handelsbeholdning (ca. 1 procent) investeres ud fra en markedsneutral strategi og består af værdipapirer, som handles dag-til-dag for at kunne tilbyde vores kunder et stort udvalg af investeringsmuligheder baseret på deres behov og ønsker.</t>
  </si>
  <si>
    <t xml:space="preserve">
Yderligere eller supplerende oplysninger, som underbygger den finansielle virksomheds strategier og den vægt, som finansiering af økonomiske aktiviteter, der er i overensstemmelse med klassificeringssystemet, udgør af deres samlede virksomhed. </t>
  </si>
  <si>
    <t>Arbejdernes Landsbank har i sin bæredygtighedsstrategi et overordnet mål om at øge andelen af finansiering og investeringer i aktiviteter, som er i overensstemmelse med EU Taksonomiforordningen. Arbejdernes Landsbank koncernen har etableret en governancestruktur, der skal sikre, at bæredygtighedsstrategien implementeres. 
Bestyrelsen godkender ’Politik for samfundsansvar og bæredygtighed’, som sætter rammerne for arbejdet. Arbejdernes Landsbanks Bæredygtighedsudvalg har det ledelsesmæssige ansvar for strategien og udmøntningen af politikken om samfundsansvar på tværs af forretningsområder og enheder. Arbejdernes Landsbanks ordførende direktør er formand for Bæredygtighedsudvalget, som er med deltagelse af hele direktionen.</t>
  </si>
  <si>
    <t xml:space="preserve">                                                                                                                                                                                                                                                                                                                                                                                                                                                                                                                                     </t>
  </si>
  <si>
    <t>Klimalån bevilget</t>
  </si>
  <si>
    <t>Klimalån volumen øget med</t>
  </si>
  <si>
    <t>Energilån bevilget</t>
  </si>
  <si>
    <t>Energilån øget med</t>
  </si>
  <si>
    <t>ProvinsKlar lån bevilget</t>
  </si>
  <si>
    <t xml:space="preserve">ProvinsKlar volumen øget med </t>
  </si>
  <si>
    <r>
      <rPr>
        <b/>
        <sz val="9"/>
        <color theme="1"/>
        <rFont val="Calibri"/>
        <family val="2"/>
        <scheme val="minor"/>
      </rPr>
      <t>Noter</t>
    </r>
    <r>
      <rPr>
        <sz val="9"/>
        <color theme="1"/>
        <rFont val="Calibri"/>
        <family val="2"/>
        <scheme val="minor"/>
      </rPr>
      <t>:</t>
    </r>
  </si>
  <si>
    <t>Arbejdernes Landsbank 2021 tal for 'klimalån volumen samlet' er korrigeret fra 28,3 til 26,3 grundet fejl i opgørelsen i faktaark fra 2021.</t>
  </si>
  <si>
    <t>2023-mål</t>
  </si>
  <si>
    <t>Samlet billån</t>
  </si>
  <si>
    <t>Billån til el- og pluginhybridbilers andel af samlet billån og leasingformidling</t>
  </si>
  <si>
    <t>Billån til el- og pluginhybridbiler bevilget</t>
  </si>
  <si>
    <t>Billån til el- og pluginhybridbiler volumen</t>
  </si>
  <si>
    <t>Billån til el- og pluginhybridbiler volumen øget med</t>
  </si>
  <si>
    <t>Investeringer for kunder</t>
  </si>
  <si>
    <t>Total AUM</t>
  </si>
  <si>
    <t xml:space="preserve">Andel af AUM med bæredygtigt fokus (iht. SFDR artikel 8) </t>
  </si>
  <si>
    <t>Investeringer med Svanemærket, AUM</t>
  </si>
  <si>
    <t>Noter:</t>
  </si>
  <si>
    <r>
      <rPr>
        <b/>
        <sz val="9"/>
        <color rgb="FF000000"/>
        <rFont val="Calibri"/>
        <family val="2"/>
      </rPr>
      <t>Total AUM</t>
    </r>
    <r>
      <rPr>
        <sz val="9"/>
        <color rgb="FF000000"/>
        <rFont val="Calibri"/>
        <family val="2"/>
      </rPr>
      <t xml:space="preserve">: Udgør aktiver under forvaltning, i praksis udgør total AUM den samlede volumen på bankens diskretionære investeringsaftaler.
</t>
    </r>
    <r>
      <rPr>
        <b/>
        <sz val="9"/>
        <color rgb="FF000000"/>
        <rFont val="Calibri"/>
        <family val="2"/>
      </rPr>
      <t>ESG-screenet beholdning</t>
    </r>
    <r>
      <rPr>
        <sz val="9"/>
        <color rgb="FF000000"/>
        <rFont val="Calibri"/>
        <family val="2"/>
      </rPr>
      <t xml:space="preserve">: Udgør egne investeringer i aktier og kreditobligationer samt investeringsforeninger, som har en defineret ESG-politik. Nøgletallet indeholder ikke danske obligationer under egen forvaltning og dele af alternative investeringer, da vi afventer implementering af en formaliseret intern proces på danske obligationer. Metoden for opgørelse af nøgletallet er pr. 2022 ændret og tal for 2021 og 2020 er genberegnet efter den nye metode.
</t>
    </r>
    <r>
      <rPr>
        <b/>
        <sz val="9"/>
        <color rgb="FF000000"/>
        <rFont val="Calibri"/>
        <family val="2"/>
      </rPr>
      <t>Investeringer med bæredygtigt fokus (iht. artikel 8):</t>
    </r>
    <r>
      <rPr>
        <sz val="9"/>
        <color rgb="FF000000"/>
        <rFont val="Calibri"/>
        <family val="2"/>
      </rPr>
      <t xml:space="preserve"> Udgør investeringsprodukter, som er kategoriseret som art. 8 i henh. til EU’s disclosureforordning, samt underliggende investeringsforeninger/fonde i vores udbud af investeringsprodukter, som er kategoriseret som art. 8. Enkeltaktier, enkeltkreditobligationer, dele af alternative investeringer og danske obligationer under egen forvaltning er aktuelt ikke kategoriseret som artikel 8, hvorfor 2021-tal er korrigeret fra tidligere rapportering.                                            
</t>
    </r>
    <r>
      <rPr>
        <b/>
        <sz val="9"/>
        <color rgb="FF000000"/>
        <rFont val="Calibri"/>
        <family val="2"/>
      </rPr>
      <t xml:space="preserve">Investeringer med Svanemærket, AUM: </t>
    </r>
    <r>
      <rPr>
        <sz val="9"/>
        <color rgb="FF000000"/>
        <rFont val="Calibri"/>
        <family val="2"/>
      </rPr>
      <t xml:space="preserve">Udgør investeringer, som er belønnet med Svanemærket. Dette omfatter konkret Arbejdernes Landsbanks egen svanemærkede investeringsforening 'AL Invest Udenlandske Aktier Etisk' til kapitalforvaltningskunder samt øvrige underliggende investeringsforeninger/fonde i vores udbud af investeringsprodukter, som er belønnet med Svanemærket. Ultimo 2022 tilbyder Arbejdernes Landsbank fem Svanemærkede fonde som en integreret del af bankens investeringsprodukter. </t>
    </r>
  </si>
  <si>
    <t>Nøgletal for samlet egenbeholdning</t>
  </si>
  <si>
    <r>
      <t>Koncernens samlede CO</t>
    </r>
    <r>
      <rPr>
        <b/>
        <vertAlign val="subscript"/>
        <sz val="9"/>
        <color rgb="FF000000"/>
        <rFont val="Calibri"/>
        <family val="2"/>
        <charset val="1"/>
      </rPr>
      <t>2</t>
    </r>
    <r>
      <rPr>
        <b/>
        <sz val="9"/>
        <color rgb="FF000000"/>
        <rFont val="Calibri"/>
        <family val="2"/>
        <charset val="1"/>
      </rPr>
      <t>e-udledninger (Arbejdernes Landsbank, AL Finans og Vestjysk Bank)</t>
    </r>
  </si>
  <si>
    <t> </t>
  </si>
  <si>
    <t>Andel af CO2e-udledning (%)</t>
  </si>
  <si>
    <r>
      <t>Scope 1 (direkte CO</t>
    </r>
    <r>
      <rPr>
        <b/>
        <vertAlign val="subscript"/>
        <sz val="9"/>
        <color rgb="FF000000"/>
        <rFont val="Calibri"/>
        <family val="2"/>
        <charset val="1"/>
      </rPr>
      <t>2</t>
    </r>
    <r>
      <rPr>
        <b/>
        <sz val="9"/>
        <color rgb="FF000000"/>
        <rFont val="Calibri"/>
        <family val="2"/>
        <charset val="1"/>
      </rPr>
      <t>e-udledninger)</t>
    </r>
  </si>
  <si>
    <r>
      <t>Ton CO</t>
    </r>
    <r>
      <rPr>
        <b/>
        <vertAlign val="subscript"/>
        <sz val="9"/>
        <color rgb="FF000000"/>
        <rFont val="Calibri"/>
        <family val="2"/>
        <charset val="1"/>
      </rPr>
      <t>2</t>
    </r>
    <r>
      <rPr>
        <b/>
        <sz val="9"/>
        <color rgb="FF000000"/>
        <rFont val="Calibri"/>
        <family val="2"/>
        <charset val="1"/>
      </rPr>
      <t>e</t>
    </r>
  </si>
  <si>
    <t>Firmabruttokontraktbiler</t>
  </si>
  <si>
    <r>
      <t>Ton CO</t>
    </r>
    <r>
      <rPr>
        <vertAlign val="subscript"/>
        <sz val="9"/>
        <color rgb="FF000000"/>
        <rFont val="Calibri"/>
        <family val="2"/>
        <charset val="1"/>
      </rPr>
      <t>2</t>
    </r>
    <r>
      <rPr>
        <sz val="9"/>
        <color rgb="FF000000"/>
        <rFont val="Calibri"/>
        <family val="2"/>
        <charset val="1"/>
      </rPr>
      <t>e</t>
    </r>
  </si>
  <si>
    <t>Varme - olie og gas</t>
  </si>
  <si>
    <t>Scope 2 Markedsbaseret (indirekte CO2e-udledninger)</t>
  </si>
  <si>
    <t>Varme (fjernvarme og naturgas)</t>
  </si>
  <si>
    <t>Scope 2 Lokationsbaseret (indirekte CO2e-udledninger)</t>
  </si>
  <si>
    <t xml:space="preserve"> - </t>
  </si>
  <si>
    <t>Scope 3 (andre indirekte CO2e-udledninger)</t>
  </si>
  <si>
    <t>Indkøbte varer og tjenesteydelser (kat. 1)</t>
  </si>
  <si>
    <t>Affald genereret i forbindelse med aktiviteter (kat. 5)</t>
  </si>
  <si>
    <t>Forretningsrejser (kat. 6)</t>
  </si>
  <si>
    <t xml:space="preserve">Finansiering og investeringer (kat. 15) </t>
  </si>
  <si>
    <r>
      <t>Total CO</t>
    </r>
    <r>
      <rPr>
        <b/>
        <vertAlign val="subscript"/>
        <sz val="9"/>
        <color rgb="FF000000"/>
        <rFont val="Calibri"/>
        <family val="2"/>
        <charset val="1"/>
      </rPr>
      <t>2</t>
    </r>
    <r>
      <rPr>
        <b/>
        <sz val="9"/>
        <color rgb="FF000000"/>
        <rFont val="Calibri"/>
        <family val="2"/>
        <charset val="1"/>
      </rPr>
      <t>e-udledning (Markedsbaseret)</t>
    </r>
  </si>
  <si>
    <r>
      <t>Total CO</t>
    </r>
    <r>
      <rPr>
        <b/>
        <vertAlign val="subscript"/>
        <sz val="9"/>
        <color rgb="FF000000"/>
        <rFont val="Calibri"/>
        <family val="2"/>
        <charset val="1"/>
      </rPr>
      <t>2</t>
    </r>
    <r>
      <rPr>
        <b/>
        <sz val="9"/>
        <color rgb="FF000000"/>
        <rFont val="Calibri"/>
        <family val="2"/>
        <charset val="1"/>
      </rPr>
      <t>e-udledning (Lokationsbaseret)</t>
    </r>
  </si>
  <si>
    <r>
      <t>Total finansieret indirekte CO</t>
    </r>
    <r>
      <rPr>
        <b/>
        <vertAlign val="subscript"/>
        <sz val="9"/>
        <color rgb="FF000000"/>
        <rFont val="Calibri"/>
        <family val="2"/>
      </rPr>
      <t>2</t>
    </r>
    <r>
      <rPr>
        <b/>
        <sz val="9"/>
        <color rgb="FF000000"/>
        <rFont val="Calibri"/>
        <family val="2"/>
      </rPr>
      <t>e-udledning koncernen 2022</t>
    </r>
  </si>
  <si>
    <t>Forretningsomfang 
(mio. DKK)</t>
  </si>
  <si>
    <r>
      <t>CO</t>
    </r>
    <r>
      <rPr>
        <b/>
        <vertAlign val="subscript"/>
        <sz val="9"/>
        <color theme="1"/>
        <rFont val="Calibri"/>
        <family val="2"/>
        <scheme val="minor"/>
      </rPr>
      <t>2</t>
    </r>
    <r>
      <rPr>
        <b/>
        <sz val="9"/>
        <color theme="1"/>
        <rFont val="Calibri"/>
        <family val="2"/>
        <scheme val="minor"/>
      </rPr>
      <t>e-udledning 
LTV-skaleret
(Ton CO</t>
    </r>
    <r>
      <rPr>
        <b/>
        <vertAlign val="subscript"/>
        <sz val="9"/>
        <color theme="1"/>
        <rFont val="Calibri"/>
        <family val="2"/>
        <scheme val="minor"/>
      </rPr>
      <t>2</t>
    </r>
    <r>
      <rPr>
        <b/>
        <sz val="9"/>
        <color theme="1"/>
        <rFont val="Calibri"/>
        <family val="2"/>
        <scheme val="minor"/>
      </rPr>
      <t>e)</t>
    </r>
  </si>
  <si>
    <r>
      <t>CO</t>
    </r>
    <r>
      <rPr>
        <b/>
        <vertAlign val="subscript"/>
        <sz val="9"/>
        <color theme="1"/>
        <rFont val="Calibri"/>
        <family val="2"/>
        <scheme val="minor"/>
      </rPr>
      <t>2</t>
    </r>
    <r>
      <rPr>
        <b/>
        <sz val="9"/>
        <color theme="1"/>
        <rFont val="Calibri"/>
        <family val="2"/>
        <scheme val="minor"/>
      </rPr>
      <t>e-aftryk 
LTV-skaleret
(Ton CO</t>
    </r>
    <r>
      <rPr>
        <b/>
        <vertAlign val="subscript"/>
        <sz val="9"/>
        <color theme="1"/>
        <rFont val="Calibri"/>
        <family val="2"/>
        <scheme val="minor"/>
      </rPr>
      <t>2</t>
    </r>
    <r>
      <rPr>
        <b/>
        <sz val="9"/>
        <color theme="1"/>
        <rFont val="Calibri"/>
        <family val="2"/>
        <scheme val="minor"/>
      </rPr>
      <t xml:space="preserve">e/mio. DKK) </t>
    </r>
  </si>
  <si>
    <t>Andel af forretningsomfang (%)</t>
  </si>
  <si>
    <r>
      <t>Andel af CO</t>
    </r>
    <r>
      <rPr>
        <b/>
        <vertAlign val="subscript"/>
        <sz val="9"/>
        <color theme="1"/>
        <rFont val="Calibri"/>
        <family val="2"/>
        <scheme val="minor"/>
      </rPr>
      <t>2</t>
    </r>
    <r>
      <rPr>
        <b/>
        <sz val="9"/>
        <color theme="1"/>
        <rFont val="Calibri"/>
        <family val="2"/>
        <scheme val="minor"/>
      </rPr>
      <t>e-udledning (%) 
LTV-skaleret</t>
    </r>
  </si>
  <si>
    <t xml:space="preserve">Total  </t>
  </si>
  <si>
    <t>UDLÅN</t>
  </si>
  <si>
    <t>Billån (Arbejdernes Landsbank)</t>
  </si>
  <si>
    <t>Billån og leasing (AL Finans)</t>
  </si>
  <si>
    <t>Billån (Vestjysk Bank)</t>
  </si>
  <si>
    <t>Erhverv</t>
  </si>
  <si>
    <t>Erhvervslån (Arbejdernes Landsbank)</t>
  </si>
  <si>
    <t>Erhvervslån (AL Finans)</t>
  </si>
  <si>
    <t>Erhvervslån (Vestjysk Bank)</t>
  </si>
  <si>
    <t>Fuldmagtsbeholdninger (Arbejdernes Landsbank)</t>
  </si>
  <si>
    <t>Fuldmagtsbeholdninger (Vestjysk Bank)</t>
  </si>
  <si>
    <t>Puljebeholdninger (Arbejdernes Landsbank)</t>
  </si>
  <si>
    <t>Puljebeholdninger (Vestjysk Bank)</t>
  </si>
  <si>
    <t>Egenbeholdning (Arbejdernes Landsbank)</t>
  </si>
  <si>
    <t>Egenbeholdning (Vestjysk Bank)</t>
  </si>
  <si>
    <r>
      <rPr>
        <b/>
        <sz val="9"/>
        <color theme="1"/>
        <rFont val="Calibri"/>
        <family val="2"/>
        <scheme val="minor"/>
      </rPr>
      <t>Metode og datakilder:</t>
    </r>
    <r>
      <rPr>
        <sz val="9"/>
        <color theme="1"/>
        <rFont val="Calibri"/>
        <family val="2"/>
        <scheme val="minor"/>
      </rPr>
      <t xml:space="preserve"> 
Forretningsomfanget indeholdt i estimering af den totale CO</t>
    </r>
    <r>
      <rPr>
        <vertAlign val="subscript"/>
        <sz val="9"/>
        <color theme="1"/>
        <rFont val="Calibri"/>
        <family val="2"/>
        <scheme val="minor"/>
      </rPr>
      <t>2</t>
    </r>
    <r>
      <rPr>
        <sz val="9"/>
        <color theme="1"/>
        <rFont val="Calibri"/>
        <family val="2"/>
        <scheme val="minor"/>
      </rPr>
      <t>e-udledning er på udlån opgjort pr. 31. december 2022 og på investeringer opgjort pr. 30. november 2022. Forretningsomfanget inkluderer aktiviteter, som Arbejdernes Landsbank, AL Finans og Vestjysk Bank har mulighed for at kunne påvirke gennem produkter og rådgivning. 
Finansieret udledning af drivhusgasser beregnes i Ton CO</t>
    </r>
    <r>
      <rPr>
        <vertAlign val="subscript"/>
        <sz val="9"/>
        <color theme="1"/>
        <rFont val="Calibri"/>
        <family val="2"/>
        <scheme val="minor"/>
      </rPr>
      <t>2</t>
    </r>
    <r>
      <rPr>
        <sz val="9"/>
        <color theme="1"/>
        <rFont val="Calibri"/>
        <family val="2"/>
        <scheme val="minor"/>
      </rPr>
      <t>-ækvivalenter (Ton CO</t>
    </r>
    <r>
      <rPr>
        <vertAlign val="subscript"/>
        <sz val="9"/>
        <color theme="1"/>
        <rFont val="Calibri"/>
        <family val="2"/>
        <scheme val="minor"/>
      </rPr>
      <t>2</t>
    </r>
    <r>
      <rPr>
        <sz val="9"/>
        <color theme="1"/>
        <rFont val="Calibri"/>
        <family val="2"/>
        <scheme val="minor"/>
      </rPr>
      <t>e) og omfatter finansierede aktiviteters scope 1 og scope 2-udledninger omregnet til ton CO</t>
    </r>
    <r>
      <rPr>
        <vertAlign val="subscript"/>
        <sz val="9"/>
        <color theme="1"/>
        <rFont val="Calibri"/>
        <family val="2"/>
        <scheme val="minor"/>
      </rPr>
      <t>2</t>
    </r>
    <r>
      <rPr>
        <sz val="9"/>
        <color theme="1"/>
        <rFont val="Calibri"/>
        <family val="2"/>
        <scheme val="minor"/>
      </rPr>
      <t>e i tråd med GHG-protokollen. Den samlede udledning udtrykkes i ton CO</t>
    </r>
    <r>
      <rPr>
        <vertAlign val="subscript"/>
        <sz val="9"/>
        <color theme="1"/>
        <rFont val="Calibri"/>
        <family val="2"/>
        <scheme val="minor"/>
      </rPr>
      <t>2</t>
    </r>
    <r>
      <rPr>
        <sz val="9"/>
        <color theme="1"/>
        <rFont val="Calibri"/>
        <family val="2"/>
        <scheme val="minor"/>
      </rPr>
      <t>e, mens CO</t>
    </r>
    <r>
      <rPr>
        <vertAlign val="subscript"/>
        <sz val="9"/>
        <color theme="1"/>
        <rFont val="Calibri"/>
        <family val="2"/>
        <scheme val="minor"/>
      </rPr>
      <t>2</t>
    </r>
    <r>
      <rPr>
        <sz val="9"/>
        <color theme="1"/>
        <rFont val="Calibri"/>
        <family val="2"/>
        <scheme val="minor"/>
      </rPr>
      <t>e-aftrykket udtrykkes i ton CO</t>
    </r>
    <r>
      <rPr>
        <vertAlign val="subscript"/>
        <sz val="9"/>
        <color theme="1"/>
        <rFont val="Calibri"/>
        <family val="2"/>
        <scheme val="minor"/>
      </rPr>
      <t>2</t>
    </r>
    <r>
      <rPr>
        <sz val="9"/>
        <color theme="1"/>
        <rFont val="Calibri"/>
        <family val="2"/>
        <scheme val="minor"/>
      </rPr>
      <t>e/finansieret million danske kroner.</t>
    </r>
  </si>
  <si>
    <t>Dækning 
(% specifikke data)</t>
  </si>
  <si>
    <t>Dækning
(% statistiske data)</t>
  </si>
  <si>
    <r>
      <t>CO</t>
    </r>
    <r>
      <rPr>
        <b/>
        <vertAlign val="subscript"/>
        <sz val="9"/>
        <color theme="1"/>
        <rFont val="Calibri"/>
        <family val="2"/>
        <scheme val="minor"/>
      </rPr>
      <t>2</t>
    </r>
    <r>
      <rPr>
        <b/>
        <sz val="9"/>
        <color theme="1"/>
        <rFont val="Calibri"/>
        <family val="2"/>
        <scheme val="minor"/>
      </rPr>
      <t>e-udledning 
(Ton CO</t>
    </r>
    <r>
      <rPr>
        <b/>
        <vertAlign val="subscript"/>
        <sz val="9"/>
        <color theme="1"/>
        <rFont val="Calibri"/>
        <family val="2"/>
        <scheme val="minor"/>
      </rPr>
      <t>2</t>
    </r>
    <r>
      <rPr>
        <b/>
        <sz val="9"/>
        <color theme="1"/>
        <rFont val="Calibri"/>
        <family val="2"/>
        <scheme val="minor"/>
      </rPr>
      <t>e)</t>
    </r>
  </si>
  <si>
    <r>
      <t>CO</t>
    </r>
    <r>
      <rPr>
        <b/>
        <vertAlign val="subscript"/>
        <sz val="9"/>
        <color theme="1"/>
        <rFont val="Calibri"/>
        <family val="2"/>
        <scheme val="minor"/>
      </rPr>
      <t>2</t>
    </r>
    <r>
      <rPr>
        <b/>
        <sz val="9"/>
        <color theme="1"/>
        <rFont val="Calibri"/>
        <family val="2"/>
        <scheme val="minor"/>
      </rPr>
      <t>e-aftryk
(Ton CO</t>
    </r>
    <r>
      <rPr>
        <b/>
        <vertAlign val="subscript"/>
        <sz val="9"/>
        <color theme="1"/>
        <rFont val="Calibri"/>
        <family val="2"/>
        <scheme val="minor"/>
      </rPr>
      <t>2</t>
    </r>
    <r>
      <rPr>
        <b/>
        <sz val="9"/>
        <color theme="1"/>
        <rFont val="Calibri"/>
        <family val="2"/>
        <scheme val="minor"/>
      </rPr>
      <t xml:space="preserve">e/mio. DKK) </t>
    </r>
  </si>
  <si>
    <r>
      <t>CO</t>
    </r>
    <r>
      <rPr>
        <b/>
        <vertAlign val="subscript"/>
        <sz val="9"/>
        <color theme="1"/>
        <rFont val="Calibri"/>
        <family val="2"/>
        <scheme val="minor"/>
      </rPr>
      <t>2</t>
    </r>
    <r>
      <rPr>
        <b/>
        <sz val="9"/>
        <color theme="1"/>
        <rFont val="Calibri"/>
        <family val="2"/>
        <scheme val="minor"/>
      </rPr>
      <t>e-udledning
LTV-skaleret (Ton CO</t>
    </r>
    <r>
      <rPr>
        <b/>
        <vertAlign val="subscript"/>
        <sz val="9"/>
        <color theme="1"/>
        <rFont val="Calibri"/>
        <family val="2"/>
        <scheme val="minor"/>
      </rPr>
      <t>2</t>
    </r>
    <r>
      <rPr>
        <b/>
        <sz val="9"/>
        <color theme="1"/>
        <rFont val="Calibri"/>
        <family val="2"/>
        <scheme val="minor"/>
      </rPr>
      <t xml:space="preserve">e) </t>
    </r>
  </si>
  <si>
    <r>
      <t>Andel af CO</t>
    </r>
    <r>
      <rPr>
        <b/>
        <vertAlign val="subscript"/>
        <sz val="9"/>
        <color theme="1"/>
        <rFont val="Calibri"/>
        <family val="2"/>
        <scheme val="minor"/>
      </rPr>
      <t>2</t>
    </r>
    <r>
      <rPr>
        <b/>
        <sz val="9"/>
        <color theme="1"/>
        <rFont val="Calibri"/>
        <family val="2"/>
        <scheme val="minor"/>
      </rPr>
      <t xml:space="preserve">e, som er
LTV-skaleret (%) </t>
    </r>
  </si>
  <si>
    <r>
      <t>CO</t>
    </r>
    <r>
      <rPr>
        <b/>
        <vertAlign val="subscript"/>
        <sz val="9"/>
        <color theme="1"/>
        <rFont val="Calibri"/>
        <family val="2"/>
        <scheme val="minor"/>
      </rPr>
      <t>2</t>
    </r>
    <r>
      <rPr>
        <b/>
        <sz val="9"/>
        <color theme="1"/>
        <rFont val="Calibri"/>
        <family val="2"/>
        <scheme val="minor"/>
      </rPr>
      <t>e-aftryk 
LTV-skaleret (Ton CO</t>
    </r>
    <r>
      <rPr>
        <b/>
        <vertAlign val="subscript"/>
        <sz val="9"/>
        <color theme="1"/>
        <rFont val="Calibri"/>
        <family val="2"/>
        <scheme val="minor"/>
      </rPr>
      <t>2</t>
    </r>
    <r>
      <rPr>
        <b/>
        <sz val="9"/>
        <color theme="1"/>
        <rFont val="Calibri"/>
        <family val="2"/>
        <scheme val="minor"/>
      </rPr>
      <t xml:space="preserve">e/mio. DKK) </t>
    </r>
  </si>
  <si>
    <t xml:space="preserve">Total </t>
  </si>
  <si>
    <t>Parcelhuse</t>
  </si>
  <si>
    <t>Landbrugsejendomme</t>
  </si>
  <si>
    <t>Ejerlejligheder</t>
  </si>
  <si>
    <t>Andelsboliger</t>
  </si>
  <si>
    <t>Fritidshuse</t>
  </si>
  <si>
    <t>Kolonihavehuse</t>
  </si>
  <si>
    <t>Udlejningsejendomme</t>
  </si>
  <si>
    <t>Øvrige ejendomstyper</t>
  </si>
  <si>
    <r>
      <t>Bilfinansiering koncernen, CO</t>
    </r>
    <r>
      <rPr>
        <b/>
        <vertAlign val="subscript"/>
        <sz val="9"/>
        <color rgb="FF000000"/>
        <rFont val="Calibri"/>
        <family val="2"/>
      </rPr>
      <t>2</t>
    </r>
    <r>
      <rPr>
        <b/>
        <sz val="9"/>
        <color rgb="FF000000"/>
        <rFont val="Calibri"/>
        <family val="2"/>
      </rPr>
      <t>e-udledning 2022</t>
    </r>
  </si>
  <si>
    <r>
      <t>CO</t>
    </r>
    <r>
      <rPr>
        <b/>
        <vertAlign val="subscript"/>
        <sz val="9"/>
        <color theme="1"/>
        <rFont val="Calibri"/>
        <family val="2"/>
        <scheme val="minor"/>
      </rPr>
      <t>2</t>
    </r>
    <r>
      <rPr>
        <b/>
        <sz val="9"/>
        <color theme="1"/>
        <rFont val="Calibri"/>
        <family val="2"/>
        <scheme val="minor"/>
      </rPr>
      <t>e-Udledning 
LTV- skaleret 
(Ton CO</t>
    </r>
    <r>
      <rPr>
        <b/>
        <vertAlign val="subscript"/>
        <sz val="9"/>
        <color theme="1"/>
        <rFont val="Calibri"/>
        <family val="2"/>
        <scheme val="minor"/>
      </rPr>
      <t>2</t>
    </r>
    <r>
      <rPr>
        <b/>
        <sz val="9"/>
        <color theme="1"/>
        <rFont val="Calibri"/>
        <family val="2"/>
        <scheme val="minor"/>
      </rPr>
      <t>e)</t>
    </r>
  </si>
  <si>
    <t>Total</t>
  </si>
  <si>
    <t>Arbejderens Landsbank</t>
  </si>
  <si>
    <t>Benzin &lt;0,8 l</t>
  </si>
  <si>
    <t>Benzin 0,8-1,4 l</t>
  </si>
  <si>
    <t>Benzin 1,4-2,0 l</t>
  </si>
  <si>
    <t>Benzin &gt;2,0 l</t>
  </si>
  <si>
    <t>Diesel &lt;0,8 l</t>
  </si>
  <si>
    <t>Diesel 0,8-1,4 l</t>
  </si>
  <si>
    <t>Diesel 1,4-2,0 l</t>
  </si>
  <si>
    <t>Diesel &gt;2,0 l</t>
  </si>
  <si>
    <t>El</t>
  </si>
  <si>
    <t>Hybridbiler</t>
  </si>
  <si>
    <t xml:space="preserve">BILLÅN </t>
  </si>
  <si>
    <t xml:space="preserve"> -   </t>
  </si>
  <si>
    <r>
      <t>Erhvervsfinansiering koncernen, CO</t>
    </r>
    <r>
      <rPr>
        <b/>
        <vertAlign val="subscript"/>
        <sz val="9"/>
        <color rgb="FF000000"/>
        <rFont val="Calibri"/>
        <family val="2"/>
      </rPr>
      <t>2</t>
    </r>
    <r>
      <rPr>
        <b/>
        <sz val="9"/>
        <color rgb="FF000000"/>
        <rFont val="Calibri"/>
        <family val="2"/>
      </rPr>
      <t>e-udledning 2022</t>
    </r>
  </si>
  <si>
    <t>Balance 
(mio. DKK)</t>
  </si>
  <si>
    <t>Balance Fordeling</t>
  </si>
  <si>
    <r>
      <t>CO</t>
    </r>
    <r>
      <rPr>
        <b/>
        <vertAlign val="subscript"/>
        <sz val="9"/>
        <color theme="1"/>
        <rFont val="Calibri"/>
        <family val="2"/>
        <scheme val="minor"/>
      </rPr>
      <t>2</t>
    </r>
    <r>
      <rPr>
        <b/>
        <sz val="9"/>
        <color theme="1"/>
        <rFont val="Calibri"/>
        <family val="2"/>
        <scheme val="minor"/>
      </rPr>
      <t>e-Udledning 
LTV-skaleret
(Ton CO</t>
    </r>
    <r>
      <rPr>
        <b/>
        <vertAlign val="subscript"/>
        <sz val="9"/>
        <color theme="1"/>
        <rFont val="Calibri"/>
        <family val="2"/>
        <scheme val="minor"/>
      </rPr>
      <t>2</t>
    </r>
    <r>
      <rPr>
        <b/>
        <sz val="9"/>
        <color theme="1"/>
        <rFont val="Calibri"/>
        <family val="2"/>
        <scheme val="minor"/>
      </rPr>
      <t>e)</t>
    </r>
  </si>
  <si>
    <r>
      <t>CO</t>
    </r>
    <r>
      <rPr>
        <b/>
        <vertAlign val="subscript"/>
        <sz val="9"/>
        <color theme="1"/>
        <rFont val="Calibri"/>
        <family val="2"/>
        <scheme val="minor"/>
      </rPr>
      <t>2</t>
    </r>
    <r>
      <rPr>
        <b/>
        <sz val="9"/>
        <color theme="1"/>
        <rFont val="Calibri"/>
        <family val="2"/>
        <scheme val="minor"/>
      </rPr>
      <t>e Fordeling 
LTV-skaleret</t>
    </r>
  </si>
  <si>
    <t>Landbrug, jagt, skovbrug og fiskeri</t>
  </si>
  <si>
    <t>Industri og råstofudvinding</t>
  </si>
  <si>
    <t>Energiforsyning</t>
  </si>
  <si>
    <t>Bygge og anlæg</t>
  </si>
  <si>
    <t>Handel</t>
  </si>
  <si>
    <t>Transport, hoteller og restauranter</t>
  </si>
  <si>
    <t>Fast ejendom</t>
  </si>
  <si>
    <t>Øvrige erhverv</t>
  </si>
  <si>
    <r>
      <rPr>
        <b/>
        <sz val="9"/>
        <color theme="1"/>
        <rFont val="Calibri"/>
        <family val="2"/>
        <scheme val="minor"/>
      </rPr>
      <t xml:space="preserve">Metode og datakilder: </t>
    </r>
    <r>
      <rPr>
        <sz val="9"/>
        <color theme="1"/>
        <rFont val="Calibri"/>
        <family val="2"/>
        <scheme val="minor"/>
      </rPr>
      <t xml:space="preserve"> 
Værdien af bankens eksponeringer er opgjort ultimo året. Alt erhvervsudlån er inkluderet i beregningerne. Tilgodehavender til kreditinstitutter og Nationalbanker er ikke omfattet af opgørelsen. 
Beregning af finansierede emissioner på erhverv kan i princippet kun beregnes, når der foreligger virksomhedsspecifikke data. Virksomhedsspecifikke oplysninger om CO</t>
    </r>
    <r>
      <rPr>
        <vertAlign val="subscript"/>
        <sz val="9"/>
        <color theme="1"/>
        <rFont val="Calibri"/>
        <family val="2"/>
        <scheme val="minor"/>
      </rPr>
      <t>2</t>
    </r>
    <r>
      <rPr>
        <sz val="9"/>
        <color theme="1"/>
        <rFont val="Calibri"/>
        <family val="2"/>
        <scheme val="minor"/>
      </rPr>
      <t>e-udledninger er imidlertid sparsomme især fra små og mellemstore virksomheder, som udgør hele koncernens erhvervsportefølje. I 2022 har vi ud fra en best-effort tilgang derfor taget udgangspunkt i LOPI's regnemetode til beregning af CO</t>
    </r>
    <r>
      <rPr>
        <vertAlign val="subscript"/>
        <sz val="9"/>
        <color theme="1"/>
        <rFont val="Calibri"/>
        <family val="2"/>
        <scheme val="minor"/>
      </rPr>
      <t>2</t>
    </r>
    <r>
      <rPr>
        <sz val="9"/>
        <color theme="1"/>
        <rFont val="Calibri"/>
        <family val="2"/>
        <scheme val="minor"/>
      </rPr>
      <t>e-emissioner fra erhvervsfinansiering. Vi har selv indhentet statistiske emissionsdata fra Danmarks Statistik og aggregeret data ud fra Finanstilsynets branchefordeling. Denne ”mapping” har i 2022 været mulig i forhold til standardgrupperingen 36 - for overskuelighedens skyld har vi i ovenstående oversigt aggregeret data på 10 brancher. Danmarks Statistiks sektorgennemsnit omfatter alene branchernes scope 1 og scope 2-udledninger. Beregningerne tager derfor ikke højde for virksomhedernes scope 3-udledninger, som for nogle virksomheders vedkommende kan udgøre langt hovedparten af deres drivhusgasemissioner. 
Et CO</t>
    </r>
    <r>
      <rPr>
        <vertAlign val="subscript"/>
        <sz val="9"/>
        <color theme="1"/>
        <rFont val="Calibri"/>
        <family val="2"/>
        <scheme val="minor"/>
      </rPr>
      <t>2</t>
    </r>
    <r>
      <rPr>
        <sz val="9"/>
        <color theme="1"/>
        <rFont val="Calibri"/>
        <family val="2"/>
        <scheme val="minor"/>
      </rPr>
      <t>e-gennemsnit for en hel branche kan per definition ikke opfange klimaindsatsen hos ‘early adopters’ blandt bankens virksomhedskunder, da forbedringer først vil begynde at blive opfanget i branchegennemsnittet, efter at disse har nået en stor udbredelse i hele branchen. Derfor skal opgørelsen ovenfor ses som et estimat. Vi foretrækker af samme årsag virksomhedsspecifikke CO</t>
    </r>
    <r>
      <rPr>
        <vertAlign val="subscript"/>
        <sz val="9"/>
        <color theme="1"/>
        <rFont val="Calibri"/>
        <family val="2"/>
        <scheme val="minor"/>
      </rPr>
      <t>2</t>
    </r>
    <r>
      <rPr>
        <sz val="9"/>
        <color theme="1"/>
        <rFont val="Calibri"/>
        <family val="2"/>
        <scheme val="minor"/>
      </rPr>
      <t>e data og arbejder på at kunne erstatte sektorgennemsnit med virksomhedsspecifikke CO</t>
    </r>
    <r>
      <rPr>
        <vertAlign val="subscript"/>
        <sz val="9"/>
        <color theme="1"/>
        <rFont val="Calibri"/>
        <family val="2"/>
        <scheme val="minor"/>
      </rPr>
      <t>2</t>
    </r>
    <r>
      <rPr>
        <sz val="9"/>
        <color theme="1"/>
        <rFont val="Calibri"/>
        <family val="2"/>
        <scheme val="minor"/>
      </rPr>
      <t xml:space="preserve">e-data. </t>
    </r>
  </si>
  <si>
    <r>
      <t>Investeringer koncernen, CO</t>
    </r>
    <r>
      <rPr>
        <b/>
        <vertAlign val="subscript"/>
        <sz val="9"/>
        <color rgb="FF000000"/>
        <rFont val="Calibri"/>
        <family val="2"/>
      </rPr>
      <t>2</t>
    </r>
    <r>
      <rPr>
        <b/>
        <sz val="9"/>
        <color rgb="FF000000"/>
        <rFont val="Calibri"/>
        <family val="2"/>
      </rPr>
      <t>e-udledning 2022</t>
    </r>
  </si>
  <si>
    <t xml:space="preserve"> Markedsværdi (DKK) </t>
  </si>
  <si>
    <t>Andel med rapporterede/eksterne estimerede data</t>
  </si>
  <si>
    <t>Andel uden data</t>
  </si>
  <si>
    <t>CO2e-emission - "Scope 1" (ton)</t>
  </si>
  <si>
    <t>CO2e-emission - "Scope 2" (ton)</t>
  </si>
  <si>
    <t>CO2e-emission "Total" scope 1/scope 2 (ton)</t>
  </si>
  <si>
    <t>CO2e-aftryk (ton CO2e/mio. DKK). Korrigeret for manglende datadækning</t>
  </si>
  <si>
    <t>Total vægtet datakvalitet</t>
  </si>
  <si>
    <t>Nøgletal for alle beholdninger - samlet</t>
  </si>
  <si>
    <t>Beholdning med datadækning</t>
  </si>
  <si>
    <t>Beholdning i børsnoterede aktier</t>
  </si>
  <si>
    <t>Beholdning i virksomhedsobligationer</t>
  </si>
  <si>
    <t>Beholdning i covered bonds/realkreditobl.</t>
  </si>
  <si>
    <t>Beholdning i skibskredit</t>
  </si>
  <si>
    <t>Ikke-klassificeret beholdning</t>
  </si>
  <si>
    <t xml:space="preserve"> - heraf kontant</t>
  </si>
  <si>
    <t xml:space="preserve"> - heraf statsobl. og supranationale obl.</t>
  </si>
  <si>
    <t xml:space="preserve"> - heraf egenbeholdning</t>
  </si>
  <si>
    <t xml:space="preserve"> - heraf puljebeholdninger</t>
  </si>
  <si>
    <t>Nøgletal for samlet puljebeholdning</t>
  </si>
  <si>
    <t>N/A</t>
  </si>
  <si>
    <t xml:space="preserve">                                       -  </t>
  </si>
  <si>
    <t xml:space="preserve"> - heraf fuldmagtsbeholdninger</t>
  </si>
  <si>
    <t>Nøgletal for samlet fuldmagtsbeholdning</t>
  </si>
  <si>
    <t>Investeringer Arbejdernes Landsbank, CO2e-udledning 2022</t>
  </si>
  <si>
    <t>Investeringer Vestjysk Bank, CO2e-udledning 2022</t>
  </si>
  <si>
    <t>CO2e-emission - "Scope 1" (tons)</t>
  </si>
  <si>
    <t>CO2e-emission - "Scope 2" (tons)</t>
  </si>
  <si>
    <t>CO2e-emission "Total" scope 1/scope 2 (tons)</t>
  </si>
  <si>
    <t xml:space="preserve">                                          -  </t>
  </si>
  <si>
    <t xml:space="preserve"> - heraf fuldmagtsbeh.</t>
  </si>
  <si>
    <r>
      <rPr>
        <b/>
        <sz val="9"/>
        <color rgb="FF000000"/>
        <rFont val="Calibri"/>
        <family val="2"/>
      </rPr>
      <t xml:space="preserve">Udvikling og metode: </t>
    </r>
    <r>
      <rPr>
        <sz val="9"/>
        <color rgb="FF000000"/>
        <rFont val="Calibri"/>
        <family val="2"/>
      </rPr>
      <t xml:space="preserve"> 
Forretningsomfang til brug for beregningerne er opgjort ud fra beholdninger og markedsværdier ultimo november 2022. CO2e-data gælder for investeringer på vegne af kunder samt investeringer af egenbeholdning. Investeringer på vegne af kunder omfatter koncernens udbud af investeringsprodukter, Individuelle diskretionære mandater (fuldmagtsaftaler) og puljeprodukter. Således medtages ikke kunders selvstyrede investeringer (fx AL Investeringsservice). Egenbeholdningen omfatter den samlede portefølje, som disponeres af koncernen, dog ekskl. koncernens handelsbeholdninger samt ejerandele i AL Finans, egne aktier, Ejendomsselskabet Sluseholmen og Vestjysk Bank. Arbejdernes Landsbanks associerede virksomheder TestaViva og &amp;Money tælles med som en del af egenbeholdningen. 
Koncernen anvender data fra Reuters EIKON til beregning af udledning for investeringer. Som det fremgår af tabellen, udleder koncernen (Arbejdernes Landsbank og Vestjysk Bank) samlet 255.680 tons CO2e (scope 1 og scope 2) for året 2022 igennem de samlede investeringer på kundernes vegne (porteføljepleje, herunder puljer) og egenbeholdning. Dette på baggrund af en beholdning på 67 milliarder kroner, hvoraf der er datadækning på 53 milliarder kroner, svarende til 79 procent. Dermed ses en udledning på 4,84 ton CO2e per investeret million kroner. Den vægtede datakvalitet er 3,2 på den anbefalede skala fra 1 til 5 (PCAF’s globale standard, score 1 er højeste datakvalitetsscore og 5 laveste).
Der har været en tendens til at CO2e per investeret million i opgørelsen er steget fra 2021 til 2022. I en del tilfælde er også den absolutte udledning steget. I læsningen af udviklingen bør følgende tages i betragtning:
-	Markedsværdier er generelt – både for obligationer og aktier - faldet fra ultimo 2021 til ultimo 2022. Således vil CO2e per investeret million være steget i et selskab, som udleder nøjagtigt den samme CO2e i perioden, alene fordi markedsværdien (som udgør nævneren i beregningen) er faldet.
-	CO2e-tal er tilgængelige for flere selskaber end tidligere, og selskaber kan have styrket deres metoder for beregning af CO2e i det forgangne år.
-	Data på CO2e for dansk realkredit er i væsentligt højere kvalitet i 2022 ift. 2021. Tallene for 2022 ligger tæt på et niveau af dobbelt så meget CO2e per investeret million som i 2021. Dansk realkredit udgør tæt på halvdelen af de samlede investeringer i koncernen.
-	I kapitalforvaltningen foretager banken typisk en række omlægninger i løbet af året. Banken tager CO2e i betragtning ved disse, men bestemt også andre faktorer som afkast og risiko. Således er porteføljerne 2021 ift. 2022 ikke fuldstændigt sammenlignelige. Eksempelvis er puljer lagt fuldstændigt om fra 2021 til 2022.
-	Bankens kapitalforvaltning kan for eksempel vælge at flytte midler fra en virksomhed i IT-branchen til en transportvirksomhed, fordi sidstnævnte har en mere effektiv indsats ift. klimaet. Denne flytning vil bidrage til at vores CO2e stiger fra 2021 til 2022, eftersom transportvirksomheder generelt har langt højere CO2e-udledning end IT-virksomheder. 
-	I forbindelse med omlægning af bankens puljer er beregninger af CO2e i 2022 baseret på data fra en anden leverandør end i 2021 (skift fra Reuters EIKON til MSCI).
Desuden bør følgende tages i betragtning ved læsningen af tallene for 2022:
-	Banken medtager ikke beholdninger, hvor kunden selv træffer den enkelte investeringsbeslutning.
-	Der mangler fortsat pålidelige data på CO2e-udledninger på skibskredit, hvilket er beklageligt, særligt fordi vi forventer, at der her vil være et relativt højt tal for CO2e per investeret million kroner.
-	Til brug for opgørelsen af CO2e-udledningen har banken anvendt de fælles principper for måling og opgørelse af finansieret CO2e fra investeringer, som er udviklet af pengeinstitutternes brancheorganisation Finans Danmark (FIDA).
-	Banken regner CO2e på baggrund af investeringer i flere tusind virksomheder. CO2e-tal hentes fra en dataleverandør. Banken har ikke mulighed for at kontrollere korrektheden af hver enkelt virksomheds CO2e-tal.
-	Beholdninger er taget fra udgangen af november 2022, og kombineret med de nyeste tilgængelige CO2e-tal fra selskaberne.
-	Banken medtager ikke scope 3 CO2e data, da det er vores vurdering af opgørelsesmetoder selskaber imellem er for forskellige, og da en del selskaber slet ikke har scope 3 data tilgængelige.
-	Med tal for CO2e menes drivhusgasser samlet, hvor andre typer – fx metan – er omregnet til CO2-ækvivalenter.
Det er bankens intention at skifte datakilde fra Reuters EIKON til MSCI i 2023.</t>
    </r>
  </si>
  <si>
    <r>
      <t>Koncernens egen CO</t>
    </r>
    <r>
      <rPr>
        <b/>
        <vertAlign val="subscript"/>
        <sz val="9"/>
        <color rgb="FF000000"/>
        <rFont val="Calibri"/>
        <family val="2"/>
        <charset val="1"/>
      </rPr>
      <t>2</t>
    </r>
    <r>
      <rPr>
        <b/>
        <sz val="9"/>
        <color rgb="FF000000"/>
        <rFont val="Calibri"/>
        <family val="2"/>
        <charset val="1"/>
      </rPr>
      <t>e-udledning (intern drift)</t>
    </r>
  </si>
  <si>
    <r>
      <t>Direkte CO</t>
    </r>
    <r>
      <rPr>
        <b/>
        <vertAlign val="subscript"/>
        <sz val="9"/>
        <color rgb="FF000000"/>
        <rFont val="Calibri"/>
        <family val="2"/>
        <charset val="1"/>
      </rPr>
      <t>2</t>
    </r>
    <r>
      <rPr>
        <b/>
        <sz val="9"/>
        <color rgb="FF000000"/>
        <rFont val="Calibri"/>
        <family val="2"/>
        <charset val="1"/>
      </rPr>
      <t>e forbrug (Scope 1)</t>
    </r>
  </si>
  <si>
    <t>Scope 2 Markedsbaseret (indirekte emissioner)</t>
  </si>
  <si>
    <t>Scope 2 Lokationsbaseret (indirekte emissioner)</t>
  </si>
  <si>
    <t>Indkøb af produkter og serviceydelser</t>
  </si>
  <si>
    <r>
      <t xml:space="preserve"> - </t>
    </r>
    <r>
      <rPr>
        <sz val="9"/>
        <color rgb="FF000000"/>
        <rFont val="Calibri"/>
        <family val="2"/>
      </rPr>
      <t>heraf IT produkter</t>
    </r>
  </si>
  <si>
    <t xml:space="preserve"> - heraf kontorartikler</t>
  </si>
  <si>
    <r>
      <t xml:space="preserve"> </t>
    </r>
    <r>
      <rPr>
        <sz val="9"/>
        <color rgb="FF000000"/>
        <rFont val="Calibri"/>
        <family val="2"/>
      </rPr>
      <t>- heraf inventar</t>
    </r>
  </si>
  <si>
    <r>
      <t xml:space="preserve"> </t>
    </r>
    <r>
      <rPr>
        <sz val="9"/>
        <color rgb="FF000000"/>
        <rFont val="Calibri"/>
        <family val="2"/>
      </rPr>
      <t>- heraf rengøring</t>
    </r>
  </si>
  <si>
    <t xml:space="preserve"> - heraf IT services/software</t>
  </si>
  <si>
    <t xml:space="preserve"> - heraf renovering &amp; byggeri</t>
  </si>
  <si>
    <t xml:space="preserve"> - heraf kantinedrift</t>
  </si>
  <si>
    <t>Ressourcehåndtering</t>
  </si>
  <si>
    <t>Offentlig transport &amp; flyrejser</t>
  </si>
  <si>
    <t>Privat bilkørsel i arbejdstiden</t>
  </si>
  <si>
    <r>
      <t>CO</t>
    </r>
    <r>
      <rPr>
        <b/>
        <vertAlign val="subscript"/>
        <sz val="9"/>
        <color rgb="FF000000"/>
        <rFont val="Calibri"/>
        <family val="2"/>
        <charset val="1"/>
      </rPr>
      <t>2</t>
    </r>
    <r>
      <rPr>
        <b/>
        <sz val="9"/>
        <color rgb="FF000000"/>
        <rFont val="Calibri"/>
        <family val="2"/>
        <charset val="1"/>
      </rPr>
      <t>e-udledning per medarbejder (Markedsbaseret)</t>
    </r>
  </si>
  <si>
    <r>
      <t>Ton CO</t>
    </r>
    <r>
      <rPr>
        <b/>
        <vertAlign val="subscript"/>
        <sz val="9"/>
        <color rgb="FF000000"/>
        <rFont val="Calibri"/>
        <family val="2"/>
        <charset val="1"/>
      </rPr>
      <t>2</t>
    </r>
    <r>
      <rPr>
        <b/>
        <sz val="9"/>
        <color rgb="FF000000"/>
        <rFont val="Calibri"/>
        <family val="2"/>
        <charset val="1"/>
      </rPr>
      <t>e/FTE</t>
    </r>
  </si>
  <si>
    <r>
      <t>Arbejdernes Landsbanks CO</t>
    </r>
    <r>
      <rPr>
        <b/>
        <vertAlign val="subscript"/>
        <sz val="9"/>
        <rFont val="Calibri"/>
        <family val="2"/>
      </rPr>
      <t>2</t>
    </r>
    <r>
      <rPr>
        <b/>
        <sz val="9"/>
        <rFont val="Calibri"/>
        <family val="2"/>
      </rPr>
      <t>e-udledning for den interne drift</t>
    </r>
  </si>
  <si>
    <r>
      <t>AL Finans CO</t>
    </r>
    <r>
      <rPr>
        <b/>
        <vertAlign val="subscript"/>
        <sz val="9"/>
        <rFont val="Calibri"/>
        <family val="2"/>
      </rPr>
      <t>2</t>
    </r>
    <r>
      <rPr>
        <b/>
        <sz val="9"/>
        <rFont val="Calibri"/>
        <family val="2"/>
      </rPr>
      <t>e-udledning for den interne drift</t>
    </r>
  </si>
  <si>
    <r>
      <t>Vestjysk banks CO</t>
    </r>
    <r>
      <rPr>
        <b/>
        <vertAlign val="subscript"/>
        <sz val="9"/>
        <rFont val="Calibri"/>
        <family val="2"/>
      </rPr>
      <t>2</t>
    </r>
    <r>
      <rPr>
        <b/>
        <sz val="9"/>
        <rFont val="Calibri"/>
        <family val="2"/>
      </rPr>
      <t>e-udledning for den interne drift</t>
    </r>
  </si>
  <si>
    <t>Kategori GHG-protokol</t>
  </si>
  <si>
    <t>Dataniveau</t>
  </si>
  <si>
    <t xml:space="preserve">Seneste Datakilde </t>
  </si>
  <si>
    <t>Boundary</t>
  </si>
  <si>
    <t>Metode</t>
  </si>
  <si>
    <t>Markedsbaseret</t>
  </si>
  <si>
    <t>Lokationsbaseret</t>
  </si>
  <si>
    <r>
      <t>Total CO</t>
    </r>
    <r>
      <rPr>
        <b/>
        <vertAlign val="subscript"/>
        <sz val="9"/>
        <color rgb="FF000000"/>
        <rFont val="Calibri"/>
        <family val="2"/>
      </rPr>
      <t>2</t>
    </r>
    <r>
      <rPr>
        <b/>
        <sz val="9"/>
        <color rgb="FF000000"/>
        <rFont val="Calibri"/>
        <family val="2"/>
      </rPr>
      <t>e forbrug (direkte og indirekte)</t>
    </r>
  </si>
  <si>
    <r>
      <t>Ton CO</t>
    </r>
    <r>
      <rPr>
        <b/>
        <vertAlign val="subscript"/>
        <sz val="9"/>
        <color rgb="FF000000"/>
        <rFont val="Calibri"/>
        <family val="2"/>
      </rPr>
      <t>2</t>
    </r>
    <r>
      <rPr>
        <b/>
        <sz val="9"/>
        <color rgb="FF000000"/>
        <rFont val="Calibri"/>
        <family val="2"/>
      </rPr>
      <t>e</t>
    </r>
  </si>
  <si>
    <r>
      <t>Total CO</t>
    </r>
    <r>
      <rPr>
        <b/>
        <vertAlign val="subscript"/>
        <sz val="9"/>
        <color rgb="FF000000"/>
        <rFont val="Calibri"/>
        <family val="2"/>
      </rPr>
      <t>2</t>
    </r>
    <r>
      <rPr>
        <b/>
        <sz val="9"/>
        <color rgb="FF000000"/>
        <rFont val="Calibri"/>
        <family val="2"/>
      </rPr>
      <t>e forbrug
(direkte og indirekte)</t>
    </r>
  </si>
  <si>
    <r>
      <t>Total CO</t>
    </r>
    <r>
      <rPr>
        <vertAlign val="subscript"/>
        <sz val="9"/>
        <color rgb="FF000000"/>
        <rFont val="Calibri"/>
        <family val="2"/>
      </rPr>
      <t>2</t>
    </r>
    <r>
      <rPr>
        <sz val="9"/>
        <color rgb="FF000000"/>
        <rFont val="Calibri"/>
        <family val="2"/>
      </rPr>
      <t>e forbrug per medarbejder</t>
    </r>
  </si>
  <si>
    <r>
      <t>Ton CO</t>
    </r>
    <r>
      <rPr>
        <vertAlign val="subscript"/>
        <sz val="9"/>
        <color rgb="FF000000"/>
        <rFont val="Calibri"/>
        <family val="2"/>
      </rPr>
      <t>2</t>
    </r>
    <r>
      <rPr>
        <sz val="9"/>
        <color rgb="FF000000"/>
        <rFont val="Calibri"/>
        <family val="2"/>
      </rPr>
      <t>e/FTE</t>
    </r>
  </si>
  <si>
    <r>
      <t>Direkte CO</t>
    </r>
    <r>
      <rPr>
        <b/>
        <vertAlign val="subscript"/>
        <sz val="9"/>
        <color rgb="FF000000"/>
        <rFont val="Calibri"/>
        <family val="2"/>
      </rPr>
      <t>2</t>
    </r>
    <r>
      <rPr>
        <b/>
        <sz val="9"/>
        <color rgb="FF000000"/>
        <rFont val="Calibri"/>
        <family val="2"/>
      </rPr>
      <t>e forbrug (Scope 1)</t>
    </r>
  </si>
  <si>
    <t xml:space="preserve">                                         -  </t>
  </si>
  <si>
    <t>Company vehicles</t>
  </si>
  <si>
    <t>km</t>
  </si>
  <si>
    <r>
      <t>Ton CO</t>
    </r>
    <r>
      <rPr>
        <vertAlign val="subscript"/>
        <sz val="9"/>
        <color rgb="FF000000"/>
        <rFont val="Calibri"/>
        <family val="2"/>
      </rPr>
      <t>2</t>
    </r>
    <r>
      <rPr>
        <sz val="9"/>
        <color rgb="FF000000"/>
        <rFont val="Calibri"/>
        <family val="2"/>
      </rPr>
      <t>e</t>
    </r>
  </si>
  <si>
    <t xml:space="preserve"> Bilfabrikantens CO2e/km  </t>
  </si>
  <si>
    <t xml:space="preserve"> Indeholder alle virksomhedens ejede biler </t>
  </si>
  <si>
    <t xml:space="preserve"> Aflæsning af kilometertal i bilerne fra 1.december til 31. november </t>
  </si>
  <si>
    <t>- Firmabruttokontraktbiler</t>
  </si>
  <si>
    <t xml:space="preserve">                                   -  </t>
  </si>
  <si>
    <t>- Varme - olie og gas</t>
  </si>
  <si>
    <r>
      <t>Indirekte CO</t>
    </r>
    <r>
      <rPr>
        <b/>
        <vertAlign val="subscript"/>
        <sz val="9"/>
        <color rgb="FF000000"/>
        <rFont val="Calibri"/>
        <family val="2"/>
      </rPr>
      <t>2</t>
    </r>
    <r>
      <rPr>
        <b/>
        <sz val="9"/>
        <color rgb="FF000000"/>
        <rFont val="Calibri"/>
        <family val="2"/>
      </rPr>
      <t>e forbrug (Scope 2)</t>
    </r>
  </si>
  <si>
    <t>Company facilities</t>
  </si>
  <si>
    <t>MWh</t>
  </si>
  <si>
    <t xml:space="preserve"> Energinets CO2e genemsnit for Danmark 2021 </t>
  </si>
  <si>
    <t xml:space="preserve"> Virksomhedens direkte forbrug af el </t>
  </si>
  <si>
    <t xml:space="preserve"> Digitalt aflæst hos el-leverandør </t>
  </si>
  <si>
    <t>- Elforbrug</t>
  </si>
  <si>
    <t xml:space="preserve">                                        -  </t>
  </si>
  <si>
    <t xml:space="preserve"> Miljøvaredekleration fra HOFOR </t>
  </si>
  <si>
    <t xml:space="preserve"> Andel af virksomhedens varmeforbrug, som omfatter de m2 virksomheden direkte benytter </t>
  </si>
  <si>
    <t xml:space="preserve"> Varmeregnskabet kører forskudt samt Digitalt/analogt aflæst, derfor benyttes seneste tilgængelig rengskab til beregning, se bilag  </t>
  </si>
  <si>
    <t>- Varme (fjernvarme og naturgas)</t>
  </si>
  <si>
    <t>Indkøb</t>
  </si>
  <si>
    <t>1. Purchased goods and services</t>
  </si>
  <si>
    <t>Kr/øre</t>
  </si>
  <si>
    <t xml:space="preserve"> - heraf IT produkter </t>
  </si>
  <si>
    <t xml:space="preserve"> EXIOBASE v3.3.16b2 (v. 2020 m. 2011-data) </t>
  </si>
  <si>
    <t xml:space="preserve"> Indkøbte produkter fra hovedleverandør </t>
  </si>
  <si>
    <t xml:space="preserve"> 1.december til 31. november </t>
  </si>
  <si>
    <t xml:space="preserve">IT produkter </t>
  </si>
  <si>
    <t xml:space="preserve">  - heraf kontorartikler</t>
  </si>
  <si>
    <t>EXIOBASE v3.3.16b2 (v. 2020 m. 2011-data)</t>
  </si>
  <si>
    <t>Indkøbte produkter fra hovedleverandør</t>
  </si>
  <si>
    <t>1.december til 31. november</t>
  </si>
  <si>
    <t>Kontorartikler</t>
  </si>
  <si>
    <t xml:space="preserve"> - heraf inventar</t>
  </si>
  <si>
    <t>Inventar</t>
  </si>
  <si>
    <t xml:space="preserve"> - heraf rengøring</t>
  </si>
  <si>
    <t xml:space="preserve"> Indkøbte produkter fra hovedleverandøre </t>
  </si>
  <si>
    <t>Rengøring</t>
  </si>
  <si>
    <t>Andel af ejerskab (BEC)</t>
  </si>
  <si>
    <t xml:space="preserve"> BEC's ESG datasæt fra seneste år </t>
  </si>
  <si>
    <t xml:space="preserve"> Direkte samarbejdspartner på dataområdet </t>
  </si>
  <si>
    <t xml:space="preserve"> Sidste års Co2e regnskab </t>
  </si>
  <si>
    <t>IT servivces/software</t>
  </si>
  <si>
    <t>IT services/software</t>
  </si>
  <si>
    <t xml:space="preserve"> Omfatter ikke udgifter til relokkering af medarbejdere </t>
  </si>
  <si>
    <t xml:space="preserve"> Udtræk fra renoveringskonto </t>
  </si>
  <si>
    <t>Renovering &amp; byggeri</t>
  </si>
  <si>
    <t>Mængde/Kg</t>
  </si>
  <si>
    <t xml:space="preserve"> Den Store klimadatabase fra Concito </t>
  </si>
  <si>
    <t xml:space="preserve"> Kantinedrift for medarbejdere omfattet i kantineordningen  </t>
  </si>
  <si>
    <t xml:space="preserve"> Cherval Blanc leverer dataudtræk d. 1 december </t>
  </si>
  <si>
    <t>- Kantinedrift</t>
  </si>
  <si>
    <t>5. Waste generated in operations</t>
  </si>
  <si>
    <t>Mængde/Tons</t>
  </si>
  <si>
    <t xml:space="preserve"> Leverandørberegning </t>
  </si>
  <si>
    <t xml:space="preserve"> Ressource Håndtering/affalddrift for medarbejlere i kontorer med flere end 50 personer </t>
  </si>
  <si>
    <t xml:space="preserve"> Affaldplus leverer dataudtræk d. 1 december </t>
  </si>
  <si>
    <t>- Ressourcehåndtering</t>
  </si>
  <si>
    <t>- Offentlig transport</t>
  </si>
  <si>
    <t>6. Business travel</t>
  </si>
  <si>
    <t xml:space="preserve"> Miljøvaredekleration fra DSB </t>
  </si>
  <si>
    <t xml:space="preserve"> Medarbejder transport med bankens rejsekort </t>
  </si>
  <si>
    <t>- Offentlig transport &amp; Flyrejser</t>
  </si>
  <si>
    <t>- Flyrejser</t>
  </si>
  <si>
    <t xml:space="preserve"> atmosfair.de,  VDR (German Buisness Travel Associations) standarden </t>
  </si>
  <si>
    <t xml:space="preserve"> Omfatter kun direktionens flyrejser </t>
  </si>
  <si>
    <t xml:space="preserve"> Flybestillinger bliver indsamlet af Direktionssekretariatet, og bliver beregnet 1/1-31/12 </t>
  </si>
  <si>
    <t>- Privat bilkørsel i arbejdstiden</t>
  </si>
  <si>
    <t xml:space="preserve"> Dansk statistik på gennemsnitsudledning af biler </t>
  </si>
  <si>
    <t xml:space="preserve"> indrettet kørsel i arbejdstiden til HR </t>
  </si>
  <si>
    <t xml:space="preserve"> HR deler indberettet antal km til udbetaling til medarbejdere 1/1-31/12 </t>
  </si>
  <si>
    <r>
      <rPr>
        <b/>
        <sz val="9"/>
        <color rgb="FF000000"/>
        <rFont val="Calibri"/>
        <family val="2"/>
      </rPr>
      <t xml:space="preserve">Metode og data
</t>
    </r>
    <r>
      <rPr>
        <sz val="9"/>
        <color rgb="FF000000"/>
        <rFont val="Calibri"/>
        <family val="2"/>
      </rPr>
      <t>Opgørelse af koncernens egen CO2e-udledning bliver beregnet ud fra mængden af drivhusgasudledninger fra aktiviteter (CO2e), som koncernen har operationel kontrol over, dvs. hvor koncernen har bemyndigelse til at udføre og gennemføre ændringer. Arbejdernes Landsbanks ejerandele i og data fra TestaViva og &amp;Money er inkluderet i CO2e-beregningerne på investeringssiden (egenbeholdningen) og fremgår derfor ikke af ovenstående opgørelse. 
Opgørelsen for 2022 omfatter data fra både Arbejdernes Landsbank, AL Finans og Vestjysk Bank. Derudover har vi medregnet flere poster i opgørelsen af de indirekte drivhusgasudledninger i scope 3, i takt med at flere data er blevet tilgængelige. Derfor kan den totale CO2e-udledning ikke sammenlignes med sidste år.  
- Scope 1 udgør de direkte drivhusgasudledninger fra kilder, som er ejet eller kontrolleret af koncernen. Disse inkluderer emissioner fra koncernens firmakontraktbiler, og vi tilskriver 100 procent af kørslen som firmakørsel. 
- Scope 2 udgør de indirekte drivhusgasudledninger fra koncernens forbrug af el og varme. 
- Den lokationsbaserede beregningsmetode i scope 2 reflekterer den gennemsnitlige udledningsintensitet på det danske elnet, hvor bankens elforbrug dækkes. 
- Den markedsbaserede beregningsmetode reflekterer udledningsintenciteten hos det elselskab, som banken køber strøm hos. Arbejdernes Landsbank bliver forsynet med 100 procent strøm fra vedvarende kilder. 
- Scope 3 udgør andre indirekte drivhusgasudledninger fra kilder, som ikke er eget eller direkte kontrolleret af koncernen. Disse inkluderer leverancer fra tredjepart, rejser, transport og ressourcehåndtering. I beregningerne af scope 3 har vi som noget nyt i år inkluderet indkøb af bl.a. IT services/software, IT produkter, rengøring samt renovering og byggeri. Ligesom vi fortsat rapporterer på kantinedrift, kontorartikler og inventar.</t>
    </r>
  </si>
  <si>
    <t>Datakvalitetsscore</t>
  </si>
  <si>
    <t>Vi har vurderet datakvaliteten af de finansierede CO2e tal med udgangspunkt i PCAF’s datakvalitetsscore og Finans Danmarks CO2e-model. Nedenstående viser en vægtet datascore for forretningsomfanget anvendt i analysen.</t>
  </si>
  <si>
    <t>Data</t>
  </si>
  <si>
    <t>Score 1</t>
  </si>
  <si>
    <t>Score 2</t>
  </si>
  <si>
    <t>Score 3</t>
  </si>
  <si>
    <t>Score 4</t>
  </si>
  <si>
    <t>Score 5</t>
  </si>
  <si>
    <t>Vægtet datakvalitets-score 1-5</t>
  </si>
  <si>
    <t>Udlån samlet</t>
  </si>
  <si>
    <t>Billån (AL Finans)</t>
  </si>
  <si>
    <t>Billån (VB)</t>
  </si>
  <si>
    <t>Erhvervslån (VB)</t>
  </si>
  <si>
    <t>Leasing (AL Finans)</t>
  </si>
  <si>
    <t>Investeringer samlet, for værdipapirer med dækning*</t>
  </si>
  <si>
    <t>Børsnoterede aktier</t>
  </si>
  <si>
    <t>Virksomhedsobligationer</t>
  </si>
  <si>
    <t>Covered bonds/realkreditobligationer</t>
  </si>
  <si>
    <r>
      <t>*En stor del af de børsnoterede selskaber har haft en anerkendt revisor på deres ESG-rapportering, og vi kan se dennes navn hos vores dataleverandør. I en del tilfælde, hvor vores dataleverandør ikke har et revisornavn, kan vi desuden finde revisorens navn i selskabets ESG-rapportering. Dette svarer til trin 1 af datakvalitet, med en mindre portion på trin 2, for at afspejle at vi ikke altid har en klar indikation om revision. For virksomhedsobligationer udstedt af børsnoterede selskaber er billedet det samme, mens der dog er et indtryk af en lidt ringere datakvalitet for virksomhedsobligationsudstedende selskaber som ikke er børsnoterede. Dette afspejles ved en lidt lavere angivelse til trin 1 og en lidt højere angivelse af trin 2. Vi ser en tendens til stærkere datakvalitet i selskaber med base i Europa, og mindre stærk datakvalitet eksempelvis for selskaber med base i Asien. Mht. realkredit er vores beregninger baseret på tal leveret af danske realkreditinstitutioner på tværs af udstedelser. Dette svarer til trin 3 på datakvalitet, hvor CO</t>
    </r>
    <r>
      <rPr>
        <vertAlign val="subscript"/>
        <sz val="9"/>
        <color theme="1"/>
        <rFont val="Calibri"/>
        <family val="2"/>
        <scheme val="minor"/>
      </rPr>
      <t>2</t>
    </r>
    <r>
      <rPr>
        <sz val="9"/>
        <color theme="1"/>
        <rFont val="Calibri"/>
        <family val="2"/>
        <scheme val="minor"/>
      </rPr>
      <t>e beregnes på underliggende aktiviteter baseret på produktion (i dette tilfælde typisk boliger). Enkelte realkreditinstitutioner har ikke udgivet tilsvarende tal, og her bruger vi branchegennemsnit. I sådanne situationer er vi på trin 4 på datakvalitet. Vi angiver ikke datakvalitetstrin for skibskredit og statsobligationer, hvor vi ikke har data.</t>
    </r>
  </si>
  <si>
    <t>Miljøregnskab 2022</t>
  </si>
  <si>
    <r>
      <rPr>
        <b/>
        <sz val="9"/>
        <color theme="1"/>
        <rFont val="Calibri"/>
        <family val="2"/>
        <scheme val="minor"/>
      </rPr>
      <t>Baggrund</t>
    </r>
    <r>
      <rPr>
        <sz val="9"/>
        <color theme="1"/>
        <rFont val="Calibri"/>
        <family val="2"/>
        <scheme val="minor"/>
      </rPr>
      <t xml:space="preserve">
Arbejdernes Landsbank ønsker at rapportere på sin egen samt AL Finans' miljøpåvirkning hvert år. Rapporteringsprincipper og datagrundlag er beskrevet under tabellerne. Rapporteringsperioden dækker som udgangspunkt perioden 1/1 til 31/12 for det relevante rapporteringsår. Desværre har alle fjernvarmeselskaber i Danmark ikke installeret digitale varmemålere på forbruget og opgiver først manuelt årsforbruget i marts/april. Derfor er det en lille mængde af data, som benytter sig af tidligst tilgængelige data (året forinden). Vandregnskaber fra de lokale fjernvarmeselskaber benytter i nogle tilfælde forskudte regnskabsår og har ingen standardperiode. Derfor benytter vi årsopgørelser, der dækker 12 måneders forbrug, som kan dække både det pågældende år og året forinden.  </t>
    </r>
  </si>
  <si>
    <t>ARBEJDERNES LANDSBANK</t>
  </si>
  <si>
    <t>AL FINANS</t>
  </si>
  <si>
    <t>VESTJYSK BANK</t>
  </si>
  <si>
    <t>Generel data</t>
  </si>
  <si>
    <t>Mål</t>
  </si>
  <si>
    <t xml:space="preserve">Areal forbrug </t>
  </si>
  <si>
    <r>
      <t>m</t>
    </r>
    <r>
      <rPr>
        <vertAlign val="superscript"/>
        <sz val="9"/>
        <color rgb="FF000000"/>
        <rFont val="Calibri"/>
        <family val="2"/>
      </rPr>
      <t>2</t>
    </r>
  </si>
  <si>
    <t>KPI'er i Arbejdernes Landsbank</t>
  </si>
  <si>
    <t>KPI'er i AL Finans</t>
  </si>
  <si>
    <t xml:space="preserve">KPI'er i Vestjysk </t>
  </si>
  <si>
    <t>Elforbrug pr. medarbejder</t>
  </si>
  <si>
    <t xml:space="preserve">Varmeforbrug pr. medarbejder </t>
  </si>
  <si>
    <t>Vandforbrug pr. medarbejder</t>
  </si>
  <si>
    <t>Gennemsnitsudledning pr. kørt kilometer i AL bilflåde</t>
  </si>
  <si>
    <r>
      <t>gram CO</t>
    </r>
    <r>
      <rPr>
        <vertAlign val="subscript"/>
        <sz val="9"/>
        <color rgb="FF000000"/>
        <rFont val="Calibri"/>
        <family val="2"/>
      </rPr>
      <t>2</t>
    </r>
    <r>
      <rPr>
        <sz val="9"/>
        <color rgb="FF000000"/>
        <rFont val="Calibri"/>
        <family val="2"/>
      </rPr>
      <t>e/km</t>
    </r>
  </si>
  <si>
    <t>Klimaaftryk pr.anretning</t>
  </si>
  <si>
    <r>
      <t>Kg CO</t>
    </r>
    <r>
      <rPr>
        <vertAlign val="subscript"/>
        <sz val="9"/>
        <color rgb="FF000000"/>
        <rFont val="Calibri"/>
        <family val="2"/>
      </rPr>
      <t>2</t>
    </r>
    <r>
      <rPr>
        <sz val="9"/>
        <color rgb="FF000000"/>
        <rFont val="Calibri"/>
        <family val="2"/>
      </rPr>
      <t>e/anretning</t>
    </r>
  </si>
  <si>
    <t xml:space="preserve">                                 -  </t>
  </si>
  <si>
    <t>&gt;90%</t>
  </si>
  <si>
    <t>Inventar 43,5%
IT 46,4%
Rengøring 98,1%
Tryksager 88,5%
Kontorartikler 66,1%</t>
  </si>
  <si>
    <t>Tekstiler 93%
Inventar 62%
IT 96%
Rengøring 98,4%
Tryksager 100%
Kontorartikler 58,7%</t>
  </si>
  <si>
    <t xml:space="preserve">Tekstiler 91%
Inventar 75%
IT 97%
  Rengøring 97,1%
  Tryksager 100%
Kontorartikler 28,2% </t>
  </si>
  <si>
    <t>Datagrundlag</t>
  </si>
  <si>
    <t>Energi</t>
  </si>
  <si>
    <t>Vedvarende andel af elforbrug</t>
  </si>
  <si>
    <t>Egenproduktion af el</t>
  </si>
  <si>
    <t xml:space="preserve">                             -      </t>
  </si>
  <si>
    <t>Elforbrug fra levenrandør</t>
  </si>
  <si>
    <t>Elforbrug samlet</t>
  </si>
  <si>
    <t>Varmeforbrug  typer</t>
  </si>
  <si>
    <t xml:space="preserve">l. midlertidig Oliefyr </t>
  </si>
  <si>
    <t>m3 Naturgas</t>
  </si>
  <si>
    <t>MWh Fjernvarme</t>
  </si>
  <si>
    <t>Varmeforbrug total</t>
  </si>
  <si>
    <t xml:space="preserve">Energiforbrug samlet </t>
  </si>
  <si>
    <t>Elforbrug pr. kvadratmeter</t>
  </si>
  <si>
    <t>kWh/m2</t>
  </si>
  <si>
    <t xml:space="preserve">Varmeforbrug pr medarbejder </t>
  </si>
  <si>
    <t xml:space="preserve">Varmeforbrug pr. kvadratmeter </t>
  </si>
  <si>
    <t>Energiforbrug pr. medarbejder</t>
  </si>
  <si>
    <t xml:space="preserve"> kWh/FTE</t>
  </si>
  <si>
    <t>Energiforbrug pr. kvadratmeter</t>
  </si>
  <si>
    <t>Transport</t>
  </si>
  <si>
    <t>Biltyper i AL bilflåde</t>
  </si>
  <si>
    <t xml:space="preserve">% </t>
  </si>
  <si>
    <t>Benzin: 5%</t>
  </si>
  <si>
    <t>Benzin: 4%</t>
  </si>
  <si>
    <t>Benzin: 12%</t>
  </si>
  <si>
    <t>Benzin: 9%</t>
  </si>
  <si>
    <t>Benzin: %</t>
  </si>
  <si>
    <t>Benzin: 0%</t>
  </si>
  <si>
    <t>Diesel: 38%</t>
  </si>
  <si>
    <t>Diesel: 48%</t>
  </si>
  <si>
    <t>Diesel: 60%</t>
  </si>
  <si>
    <t>Diesel: 55%</t>
  </si>
  <si>
    <t>Diesel: %</t>
  </si>
  <si>
    <t>Diesel: 30%</t>
  </si>
  <si>
    <t xml:space="preserve">Hybrid: 43% </t>
  </si>
  <si>
    <t xml:space="preserve">Hybrid: 35% </t>
  </si>
  <si>
    <t xml:space="preserve">Hybrid: 28% </t>
  </si>
  <si>
    <t xml:space="preserve">Hybrid: 36% </t>
  </si>
  <si>
    <t xml:space="preserve">Hybrid: % </t>
  </si>
  <si>
    <t xml:space="preserve">Hybrid: 70% </t>
  </si>
  <si>
    <t>El:14%</t>
  </si>
  <si>
    <t>El:13%</t>
  </si>
  <si>
    <t>El:0%</t>
  </si>
  <si>
    <t>EL: 0%</t>
  </si>
  <si>
    <t>El:%</t>
  </si>
  <si>
    <t>El: 0%</t>
  </si>
  <si>
    <t>Offentligt transport</t>
  </si>
  <si>
    <t>Flyrejser</t>
  </si>
  <si>
    <t>Biltransport</t>
  </si>
  <si>
    <t>Biltransport pr filial</t>
  </si>
  <si>
    <t>km/filial</t>
  </si>
  <si>
    <t>Hybrid &amp; elbiler i intern bilpark</t>
  </si>
  <si>
    <t>Deletransport (cykler, elcykler, biler, elbiler &amp; erhversrejsekort)</t>
  </si>
  <si>
    <t>Cykler,5 Erhvervsrejsekort, 241</t>
  </si>
  <si>
    <t>Cykler,5  Erhvervsrejsekort, 241</t>
  </si>
  <si>
    <r>
      <t>gram CO</t>
    </r>
    <r>
      <rPr>
        <vertAlign val="subscript"/>
        <sz val="9"/>
        <color rgb="FF000000"/>
        <rFont val="Calibri"/>
        <family val="2"/>
      </rPr>
      <t>2</t>
    </r>
    <r>
      <rPr>
        <sz val="9"/>
        <color rgb="FF000000"/>
        <rFont val="Calibri"/>
        <family val="2"/>
      </rPr>
      <t>e/KM</t>
    </r>
  </si>
  <si>
    <t>Fødevarer</t>
  </si>
  <si>
    <t>Fødevarerforbrug</t>
  </si>
  <si>
    <t>Kød:7%, Mejeri:12%, Fisk:3%, Grønt: 46%, Frugt: 4%, Kolonial: 17%, andet: 11%</t>
  </si>
  <si>
    <t>Kød:9,3%, Mejeri:17%, Fisk:2,5%, Grønt: 29,9%, Frugt: 2,9%, Kolonial: 28,7%, andet: 9,7%</t>
  </si>
  <si>
    <t>Ton</t>
  </si>
  <si>
    <t>Kød: 7%, Mejeri: 10%, Fisk: 2%, Grønt: 38%, Frugt: 19% Kolonial: 13%, Andet: 10%</t>
  </si>
  <si>
    <t>Kød:13,5%, Mejeri:12%, Fisk:3,2%, Grønt: 28,6%, Frugt: 13,7%, Kolonial: 22,5%, andet: 6,5%</t>
  </si>
  <si>
    <t>Kød : 22,2%, Mejeri: 7,1%, Fisk 8,1%, Grønt: 33,9%, Frugt: 20,2%, Kolonial7,7%, Andet: 0,9%</t>
  </si>
  <si>
    <t>Klimaaftryksfordeling på fødevarekategorierne</t>
  </si>
  <si>
    <t>Kød: 41,6% , Mejeri:10,6%, Fisk:8,7%, Grønt: 12,3%, Frugt: 1,4%, Kolonial: 9,1%, andet: 2,05%</t>
  </si>
  <si>
    <t>Kød: 47,3%, Mejeri:12,7%, Fisk:7,4%, Grønt: 7,3%, Frugt: 9,9%, Kolonial: 13,6%, andet: 1,8%</t>
  </si>
  <si>
    <t>Udsorteringsgrad</t>
  </si>
  <si>
    <t>Ressourcer per medarbejder</t>
  </si>
  <si>
    <t>kg/FTE</t>
  </si>
  <si>
    <t>Kød: 42,7% , Mejeri:9,2%, Fisk:8,1%, Grønt: 10,6%, Frugt: 7%, Kolonial: 7,2%, andet: 1,9%</t>
  </si>
  <si>
    <t>Kød: 58,3%, Mejeri:8,4%, Fisk:8,3%, Grønt: 6%, Frugt: 3,7%, Kolonial: 9,3%, andet: 6%</t>
  </si>
  <si>
    <t>Kød : 74,3%, Mejeri: 9,7%, Fisk 5,5%, Grønt: 4,4%, Frugt: 2,6%, Kolonial: 3%, Andet: 0,4%</t>
  </si>
  <si>
    <t>Vand</t>
  </si>
  <si>
    <t>m3</t>
  </si>
  <si>
    <t>Miljømærker godkendt af AL</t>
  </si>
  <si>
    <t xml:space="preserve"> 65% Inventar &amp; 46,4% IT </t>
  </si>
  <si>
    <t xml:space="preserve">93% Tekstiler, 62% Inventar, IT 96% </t>
  </si>
  <si>
    <t xml:space="preserve">91% Tekstiler, 75% Inventar, IT 97% </t>
  </si>
  <si>
    <t>Vandforbrug pr. kvadratmeter</t>
  </si>
  <si>
    <t>m3/m2</t>
  </si>
  <si>
    <t>Svanemærket og EU-miljømærket indkøb</t>
  </si>
  <si>
    <t xml:space="preserve">98,1% Rengøring, 22% Inventar, 88,5% Tryksager &amp; 66,1% Kontorartikler </t>
  </si>
  <si>
    <t xml:space="preserve">98,4% Rengøring, 100% tryksager &amp; 58,7% Kontorartikler </t>
  </si>
  <si>
    <t xml:space="preserve">97,1% Rengøring, 100% tryksager &amp; 28,2% Kontorartikler </t>
  </si>
  <si>
    <t>Indkøbs klimaaftryk per medarbejder</t>
  </si>
  <si>
    <r>
      <t>tCO</t>
    </r>
    <r>
      <rPr>
        <vertAlign val="subscript"/>
        <sz val="9"/>
        <color rgb="FF000000"/>
        <rFont val="Calibri"/>
        <family val="2"/>
      </rPr>
      <t>2</t>
    </r>
    <r>
      <rPr>
        <sz val="9"/>
        <color rgb="FF000000"/>
        <rFont val="Calibri"/>
        <family val="2"/>
      </rPr>
      <t>e</t>
    </r>
  </si>
  <si>
    <t xml:space="preserve">Byggeri &amp; vedligeholdelse pr. filial </t>
  </si>
  <si>
    <t xml:space="preserve">                                  -  </t>
  </si>
  <si>
    <r>
      <rPr>
        <b/>
        <sz val="9"/>
        <color theme="1"/>
        <rFont val="Calibri"/>
        <family val="2"/>
        <scheme val="minor"/>
      </rPr>
      <t>Rapporteringsprincipper</t>
    </r>
    <r>
      <rPr>
        <sz val="9"/>
        <color theme="1"/>
        <rFont val="Calibri"/>
        <family val="2"/>
        <scheme val="minor"/>
      </rPr>
      <t>:
Areal er defineret som kvadratmeter under Arbejdernes Landsbanks og AL Finans' operationelle kontrol og dækker bankens hovedkontorer og filialer. Elforbrug er baseret på data fra digitale målere hos vores elforsyningsselskab Ørsted. Det lokationsbaserede elforbrug er 0, da vi alene indkøber grøn strøm. Det markedsbaserede elforbrug bygger på data fra Ørsteds Miljøvaredeklaration. Varmeforbrug er baseret på digitalt og manuelt tilgængelige data fra fjernevarmeselskaberne. Vand er baseret på digitalt og manuelt tilgængelige data fra vandselskaberne. Vi omregner ikke vandforbruget til CO</t>
    </r>
    <r>
      <rPr>
        <vertAlign val="subscript"/>
        <sz val="9"/>
        <color theme="1"/>
        <rFont val="Calibri"/>
        <family val="2"/>
        <scheme val="minor"/>
      </rPr>
      <t>2</t>
    </r>
    <r>
      <rPr>
        <sz val="9"/>
        <color theme="1"/>
        <rFont val="Calibri"/>
        <family val="2"/>
        <scheme val="minor"/>
      </rPr>
      <t>e, da forbruget og påvirkningen vurderes til at være forsvindende lille. Offentligt transport er baseret på data for bankens erhvervsrejsekort, og vi anvender CO</t>
    </r>
    <r>
      <rPr>
        <vertAlign val="subscript"/>
        <sz val="9"/>
        <color theme="1"/>
        <rFont val="Calibri"/>
        <family val="2"/>
        <scheme val="minor"/>
      </rPr>
      <t>2</t>
    </r>
    <r>
      <rPr>
        <sz val="9"/>
        <color theme="1"/>
        <rFont val="Calibri"/>
        <family val="2"/>
        <scheme val="minor"/>
      </rPr>
      <t>e emissionsdata fra DSB's miljøvaredeklarationer. Biltransport er baseret på data om kørselsfradrag og bilflådens kørte kilometer, og vi anvender CO</t>
    </r>
    <r>
      <rPr>
        <vertAlign val="subscript"/>
        <sz val="9"/>
        <color theme="1"/>
        <rFont val="Calibri"/>
        <family val="2"/>
        <scheme val="minor"/>
      </rPr>
      <t>2</t>
    </r>
    <r>
      <rPr>
        <sz val="9"/>
        <color theme="1"/>
        <rFont val="Calibri"/>
        <family val="2"/>
        <scheme val="minor"/>
      </rPr>
      <t>e emissionsdata fra Danmarks Statistik (WLTP, 2020) til beregning af medarbejderkørsel i arbejdstiden. Fødevarer er fra 2021 baseret på data fra CONCITOs 'Den Store Klimadatabase'. Fødevarer blev i 2020 baseret på data fra Aarhus universitets 'Tabel over fødevarers klimaaftryk af Lisbeth Mogensen et al.' Indkøb er baseret på data fra samarbejdspartnere, der leverer data i kroner fordelt på henholdsvis miljøcertificeret indkøb og total indkøb - samt CO</t>
    </r>
    <r>
      <rPr>
        <vertAlign val="subscript"/>
        <sz val="9"/>
        <color theme="1"/>
        <rFont val="Calibri"/>
        <family val="2"/>
        <scheme val="minor"/>
      </rPr>
      <t>2</t>
    </r>
    <r>
      <rPr>
        <sz val="9"/>
        <color theme="1"/>
        <rFont val="Calibri"/>
        <family val="2"/>
        <scheme val="minor"/>
      </rPr>
      <t>e emissionsdata fra Erhvervsstyrelsens CO</t>
    </r>
    <r>
      <rPr>
        <vertAlign val="subscript"/>
        <sz val="9"/>
        <color theme="1"/>
        <rFont val="Calibri"/>
        <family val="2"/>
        <scheme val="minor"/>
      </rPr>
      <t>2</t>
    </r>
    <r>
      <rPr>
        <sz val="9"/>
        <color theme="1"/>
        <rFont val="Calibri"/>
        <family val="2"/>
        <scheme val="minor"/>
      </rPr>
      <t>e-beregner (EXIOBASE v3.3.16b2 (v. 2020 m. 2011-data), som indeholder en omfattende livscyklusdatabase. Ressourcehåndtering (affald) er baseret på data fra Totalaffald, som har beregnet og leveret CO</t>
    </r>
    <r>
      <rPr>
        <vertAlign val="subscript"/>
        <sz val="9"/>
        <color theme="1"/>
        <rFont val="Calibri"/>
        <family val="2"/>
        <scheme val="minor"/>
      </rPr>
      <t>2</t>
    </r>
    <r>
      <rPr>
        <sz val="9"/>
        <color theme="1"/>
        <rFont val="Calibri"/>
        <family val="2"/>
        <scheme val="minor"/>
      </rPr>
      <t xml:space="preserve">e-data til banken. </t>
    </r>
  </si>
  <si>
    <t>Kunder samlet</t>
  </si>
  <si>
    <t>- heraf privatkunder</t>
  </si>
  <si>
    <t xml:space="preserve">Antal </t>
  </si>
  <si>
    <t>- heraf erhvervskunder</t>
  </si>
  <si>
    <t>- heraf boligforeninger, foreninger og organisationer</t>
  </si>
  <si>
    <t> 76</t>
  </si>
  <si>
    <t>Kunder i alt med et juridisk gyldigt dokument hos TestaViva</t>
  </si>
  <si>
    <t>Kundetilfredshed, privatkundebesvarelser</t>
  </si>
  <si>
    <t>Noter</t>
  </si>
  <si>
    <t>Vestjysk Banks NPS-score beregnes på baggrund af 5.000 tilfældigt udvalgte kundebesvarelser, som er afgivet uafhængigt af rådgivningsmøder eller lignende.</t>
  </si>
  <si>
    <t>Vestjysk Banks netto nedgang i kundeantal skyldes frasalg af Vestjysk Banks filialer i Rødekro, Tinglev og Løgumkloster i oktober 2022</t>
  </si>
  <si>
    <t>Kønsdiversitet blandt  ledere med personaleansvar</t>
  </si>
  <si>
    <t>% kvinder</t>
  </si>
  <si>
    <t>ekskl. bestyrelse</t>
  </si>
  <si>
    <t>% mænd</t>
  </si>
  <si>
    <t xml:space="preserve">Arbejdernes Landsbank </t>
  </si>
  <si>
    <r>
      <t>-</t>
    </r>
    <r>
      <rPr>
        <sz val="9"/>
        <color rgb="FF000000"/>
        <rFont val="Calibri"/>
        <family val="2"/>
        <scheme val="minor"/>
      </rPr>
      <t>heraf kvinder</t>
    </r>
  </si>
  <si>
    <r>
      <t>-</t>
    </r>
    <r>
      <rPr>
        <sz val="9"/>
        <color rgb="FF000000"/>
        <rFont val="Calibri"/>
        <family val="2"/>
        <scheme val="minor"/>
      </rPr>
      <t>heraf mænd</t>
    </r>
  </si>
  <si>
    <t>Elever og finanstrainees</t>
  </si>
  <si>
    <t>mindst 40</t>
  </si>
  <si>
    <t>80/86</t>
  </si>
  <si>
    <t xml:space="preserve">AL Finans </t>
  </si>
  <si>
    <t>Medarbejdertilfredshed målt ved arbejdsglæde</t>
  </si>
  <si>
    <t>mindst 1/3</t>
  </si>
  <si>
    <t>Kønsdiversitet i direktionen 
(ordførende direktør, viceordførende direktør og bankdirektører)</t>
  </si>
  <si>
    <t>Udvikling i antal underretninger om hvidvask</t>
  </si>
  <si>
    <t>&gt; 30</t>
  </si>
  <si>
    <t>Kønsdiversitet i direktionen 
(adm. direktør og bankdirektør)</t>
  </si>
  <si>
    <t>Lønforskel mellem adm. direktør og medarbejdere</t>
  </si>
  <si>
    <t>Politikker, udvalg og praksisser</t>
  </si>
  <si>
    <t>Politikker: Arbejdernes Landsbank og Koncernen</t>
  </si>
  <si>
    <t>Koncern/selskabspolitik</t>
  </si>
  <si>
    <t>Godkendt af</t>
  </si>
  <si>
    <t>Kommentar</t>
  </si>
  <si>
    <t>Politikker: Vestjysk Bank</t>
  </si>
  <si>
    <t>Politik for samfundsansvar og bæredygtighed</t>
  </si>
  <si>
    <t>Koncern</t>
  </si>
  <si>
    <t>Bestyrelsen</t>
  </si>
  <si>
    <t xml:space="preserve">Politikken omfatter Arbejdernes Landsbank og AL Finans og beskriver den overordnede politik for bæredygtighed, risici på området, integration af bæredygtighed i forretningsprocesser, tilgang til stakeholdere samt hvordan vi arbejder for at minimere risici for brud på menneskerettigheder og arbejdstagerrettigheder.  </t>
  </si>
  <si>
    <t>Politik for operationel risiko</t>
  </si>
  <si>
    <t>Ikke offentlig</t>
  </si>
  <si>
    <t>Politik for behandling af personoplysninger</t>
  </si>
  <si>
    <t>Koncernpolitik for dataetik</t>
  </si>
  <si>
    <t>Skattepolitik</t>
  </si>
  <si>
    <t>Politik for integration af bæredygtighedsrisici</t>
  </si>
  <si>
    <t>Selskab</t>
  </si>
  <si>
    <t>Bæredygtighedsudvalget</t>
  </si>
  <si>
    <t xml:space="preserve">Politik for ansvarlige investeringer </t>
  </si>
  <si>
    <t xml:space="preserve">Beskriver Arbejdernes Landsbanks politik for, hvordan bæredygtighed og hensynet til ESG integreres i investeringsprocesser og produkter. </t>
  </si>
  <si>
    <t>Erklæring om væsentligste negative bæredygtighedspåvirkninger</t>
  </si>
  <si>
    <t>Markets</t>
  </si>
  <si>
    <t>Anbefalinger for god selskabsledelse</t>
  </si>
  <si>
    <t xml:space="preserve">Arbejdernes Landsbank har forholdt sig til alle og følger hovedparten af anbefalingerne for god selskabsledelse. </t>
  </si>
  <si>
    <t>Adfærdsregler (Code of Conduct)</t>
  </si>
  <si>
    <t>Politikken beskriver Arbejdernes Landsbank koncernens politik for og håndtering af interessekonflikter, gaver, whistleblowing samt bekæmpelse af korruption, bestikkelse og hvidvask.</t>
  </si>
  <si>
    <t xml:space="preserve">Adfærdskodeks </t>
  </si>
  <si>
    <t>definerer et sæt adfærdsregler, som alle medarbejdere skal anvende over for kunder, leverandører og myndigheder</t>
  </si>
  <si>
    <t>Lønpolitik</t>
  </si>
  <si>
    <t>Whistleblowerpolitik</t>
  </si>
  <si>
    <t>Beskrevet i Arbejdernes Landsbank koncernens Adfærdsregler (Code of Conduct)</t>
  </si>
  <si>
    <t>Politik for det underrepræsenterede køn</t>
  </si>
  <si>
    <t>Politik for det underrepræsenterede køn, mangfoldighed og egnethed</t>
  </si>
  <si>
    <t>Politik for forebyggelse mod hvidvask og terrorfinansiering samt brud på sanktioner</t>
  </si>
  <si>
    <t>Politik for sund virksomhedskultur</t>
  </si>
  <si>
    <t xml:space="preserve">Kreditpolitik </t>
  </si>
  <si>
    <t>Indeholder beskrivelse af Arbejdernes Landsbanks kreditpolitik, herunder også tilgangen til bæredygtighed og ESG. Politikken er ikke offentlig.</t>
  </si>
  <si>
    <t>Kreditpolitik</t>
  </si>
  <si>
    <t>Arbejdsmiljøpolitik</t>
  </si>
  <si>
    <t>HR</t>
  </si>
  <si>
    <t>Ikke offentlig. Til gennemgang i Arbejdsmiljøudvalget</t>
  </si>
  <si>
    <t>Ikke vedtaget som politik, men indeholdt i interne retningslinjer</t>
  </si>
  <si>
    <t>Sygefraværspolitik</t>
  </si>
  <si>
    <t>Ikke offentlig.Til gennemgang i SU</t>
  </si>
  <si>
    <t>Stresspolitik</t>
  </si>
  <si>
    <t>Ikke politik men som interne retningslinjer</t>
  </si>
  <si>
    <t>Misbrugspolitik</t>
  </si>
  <si>
    <t>Omsorgspolitik</t>
  </si>
  <si>
    <t>Seniorpolitik</t>
  </si>
  <si>
    <t>Politik for forebyggelse og håndtering af mobning og chikane</t>
  </si>
  <si>
    <t>Politik for hjemmearbejde</t>
  </si>
  <si>
    <t>Indkøbspolitik</t>
  </si>
  <si>
    <t>Facility Management</t>
  </si>
  <si>
    <t>Indeklimapolitik</t>
  </si>
  <si>
    <t>Rejsepolitik</t>
  </si>
  <si>
    <t>Bilpolitik</t>
  </si>
  <si>
    <t>Arbejdernes Landsbank: Udvalg</t>
  </si>
  <si>
    <t>Funderet i</t>
  </si>
  <si>
    <t>Vestjysk Bank: Udvalg</t>
  </si>
  <si>
    <t>Direktionen</t>
  </si>
  <si>
    <t>Medlemmer er ordførende direktør (formand), alle direktionsmedlemmer, koncernrevisionschef, compliance-ansvarlige, Branding &amp; Kommunikationsdirektør og Projektchef for samfundsansvar og bæredygtighed (sekretær).</t>
  </si>
  <si>
    <t>Nominerings- og aflønningsudvalget</t>
  </si>
  <si>
    <t>Revisionsudvalgtet</t>
  </si>
  <si>
    <t>Risikoudvalget</t>
  </si>
  <si>
    <t>Det rådgivende repræsentantskab</t>
  </si>
  <si>
    <t>Det rådgivende repræsentantskab er et udvalg under bestyrelsen.</t>
  </si>
  <si>
    <t>Forpligtelser og praksisser</t>
  </si>
  <si>
    <t>Tilsluttet/påbegyndt</t>
  </si>
  <si>
    <t>FN's principper for ansvarlig bankdrift</t>
  </si>
  <si>
    <t>Arbejdernes Landsbank har tilsluttet sig og rapporterer til FN's principper for ansvarlig bankdrift.</t>
  </si>
  <si>
    <t>FN's principper for ansvarlige investeringer</t>
  </si>
  <si>
    <t>Arbejdernes Landsbank har tilsluttet sig og rapporterer til UN PRI.</t>
  </si>
  <si>
    <t>FN's Global Compact</t>
  </si>
  <si>
    <t>Arbejdernes Landsbank har tilsluttet sig og rapporterer til UN Global Compact.</t>
  </si>
  <si>
    <t>GHG rapportering</t>
  </si>
  <si>
    <t>Vi rapporterer på koncernens indirekte CO2e-udledninger på udlån og investeringer samt egne CO2e-udledninger i henhold til GHG-protokollen.</t>
  </si>
  <si>
    <t>Finansierede CO2e-udledninger</t>
  </si>
  <si>
    <t>Arbejdernes Landsbank anvender principper fra Finans Danmarks CO2e-model til opgørelse af de finansierede udledninger. Modellen er grundlæggende i overensstemmelse med Partnership for Carbon Accounting Financials (PCAF).</t>
  </si>
  <si>
    <t>ESG-rapporteringsværktøj til erhvervskunder</t>
  </si>
  <si>
    <t xml:space="preserve">Vi tilbyder erhvervskunder i Arbejdernes Landsbank, Vestjysk Bank og AL Finans adgang til platformen Valified. Platformen gør det muligt for virksomhederne at oprette ESG-rapporter nemt, professionelt og online - således at de kan leve op til de stigende krav og forventninger fra investorer, kunder, myndigheder og den øvrige omverden. </t>
  </si>
  <si>
    <t>ESG rapportering</t>
  </si>
  <si>
    <t xml:space="preserve">Arbejdernes Landsbank og AL Finans rapporterer på Finansforeningen/FSR, Danske Revisorer/Nasdaqs anbefalede ESG-hoved- og nøgletal suppleret af en række øvrige relevante nøgletal inden for bankens kerneforretning (udlån og investeringer). </t>
  </si>
  <si>
    <t>FN's verdensmål</t>
  </si>
  <si>
    <t>Arbejdernes Landsbank har rapporteret på bidrag til FN's verdensmål siden 2019. 
9 af FN's verdensmål er en integreret del af bæredygtighedsstrategien frem mod 2025.</t>
  </si>
  <si>
    <t>Elforbrug dækkes af vedvarende energi</t>
  </si>
  <si>
    <t>100% af Arbejdernes Landsbanks eget elforbrug dækkes af vedvarende energikilder.</t>
  </si>
  <si>
    <t>Økonomisk støtte til hjælpeorganisationer</t>
  </si>
  <si>
    <t>Arbejdernes Landsbank giver hvert år støtte til en række hjælpeorganisationer og velgørende projekter til gavn og glæde for bl.a. børn og unge samt særligt udsatte i samfundet.</t>
  </si>
  <si>
    <t>Arbejdernes Landsbanks Fond</t>
  </si>
  <si>
    <t xml:space="preserve">Arbejdernes Landsbanks Fond har til formål at styrke det danske samfund – herunder børn - gennem uddannelse og viden. Fonden drives som selvejende institution og uddeler støtte til videreuddannelse eller efteruddannelse og primært til skoler og læreanstalter, ligesom fonden støtter til enkeltpersoner under uddannelse eller oplæring. </t>
  </si>
  <si>
    <t xml:space="preserve">Referencer </t>
  </si>
  <si>
    <t>Kommentarer</t>
  </si>
  <si>
    <t>Impact analyser</t>
  </si>
  <si>
    <t>Portfolio Impact Identification Tool, V2</t>
  </si>
  <si>
    <t>Anvendes til at udføre impact analyse på koncernens udlånsportefølje.</t>
  </si>
  <si>
    <t>Investment Portfolio Impact Analysis Tool</t>
  </si>
  <si>
    <t>Anvendes til at udføre impact analyse på koncernens investeringsportefølje.</t>
  </si>
  <si>
    <t>Regneprincipper for CO2e</t>
  </si>
  <si>
    <t>CO2-model for den finansielle sektor</t>
  </si>
  <si>
    <t xml:space="preserve">Vi tager udgangspunkt i principperne i Finans Danmarks CO2e-model til beregning af finansierede emissioner. </t>
  </si>
  <si>
    <t>Regnemetoder for CO2e</t>
  </si>
  <si>
    <t>Regneark til opgørelse af CO2e på erhvervsudlån</t>
  </si>
  <si>
    <t xml:space="preserve">Ud fra en best-effort tilgang anvender vi LOPI's forslag til datakilder og metode til beregning af CO2e-emissioner på erhvervsfinansiering. </t>
  </si>
  <si>
    <t>Regneark til opgørelse af CO2e på billån og leasing</t>
  </si>
  <si>
    <t>Ud fra en best-effort tilgang anvender vi LOPI's regneark og metode til beregning af CO2e-emissioner på billån og leasing.</t>
  </si>
  <si>
    <t>Finansforeningen/FSR Danske Revisorer/Nasdaq</t>
  </si>
  <si>
    <t>ESG-hoved- og nøgletal i årsrapporten</t>
  </si>
  <si>
    <t>Vi rapporterer på de anbefalede KPI'er. Se regnskabspraksisser herunder.</t>
  </si>
  <si>
    <t>Data til opgørelse af CO2e på boligudlån</t>
  </si>
  <si>
    <t>Vi har modtaget datasæt med energimærker på ejendomme i Danmark fra Nykredit/Totalkredit til beregning af emissioner på boligfinansiering.</t>
  </si>
  <si>
    <t>Data til opgørelse af CO2e på billån og leasing</t>
  </si>
  <si>
    <t xml:space="preserve">Til vores opgørelse af CO2e på bil og leasing tager vi udgangspunkt i kendte data om brændstoftype og motorstørrelse på alle bilerne i porteføljen. Desuden anvender vi statistiske data vedrørende fx kørselsforbrug pr. år fra DCE (Danish Center for Environmental and Energy) ved Aarhus Universitet. </t>
  </si>
  <si>
    <t>Data til opgørelse af CO2e på erhvervsudlån</t>
  </si>
  <si>
    <t>Vi har indhentet emissionsdata fra Danmarks Statistik og har aggreret data ud fra Finanstilsynets branchefordeling. Disse data har vi ”mappet” med de enkelte branchers balancetal, således at koncernens markedsandel på en given branche kan beregnes og derved også bankens andel af branchens samlede udledning.</t>
  </si>
  <si>
    <t>Data til opgørelse af CO2e på investeringer</t>
  </si>
  <si>
    <t xml:space="preserve">Vi indhenter og anvender emissionsdata fra Reuters EIKON system til beregning af finansierede emissioner på investeringsporteføljerne - både i forhold til investeringer på vegne af kunder og ejerkreds samt i forhold til investeringer af egenbeholdningen. </t>
  </si>
  <si>
    <t>Nøgletal</t>
  </si>
  <si>
    <t>Beskrivelse</t>
  </si>
  <si>
    <t>Beregning</t>
  </si>
  <si>
    <t>Klima og miljødata</t>
  </si>
  <si>
    <t>CO2e scope 1</t>
  </si>
  <si>
    <t>Scope 1 emissioner er direkte emissioner, der stammer fra koncernens egne eller kontrollerede kilders forbrænding af brændsler.</t>
  </si>
  <si>
    <t>Drivhusgasser (GHG) beregnes på hver enkelt brændselstype.
Emissioner er omregnet til CO2-ækvivalenter (CO2e): CO2e = CO2 + (GWP faktor *CH4) + (GWP faktor *N2O) + (GWP faktor *SF6) + (GWP faktor*HFC) + (GWP faktor*PFC) + (GWP faktor *NF3).</t>
  </si>
  <si>
    <t>CO2e scope 2</t>
  </si>
  <si>
    <t>Scope 2 emissioner er indirekte emissioner, der stammer fra den energi, som koncernen har indkøbt.</t>
  </si>
  <si>
    <t>Scope 2 emissioner er beregnet pr. købt MWh af elektricitet og fjernvarme.
Emissioner er omregnet til CO2e: CO2e = CO2 + (GWP faktor *CH4) + (GWP faktor *N2O).</t>
  </si>
  <si>
    <t>CO2e scope 3</t>
  </si>
  <si>
    <t xml:space="preserve">Scope 3 emissioner omfatter alle andre indirekte emissioner, der stammer fra aktiviteter uden for koncernen. 
Som finansiel virksomhed udgør scope 3 emissioner i betydelig grad koncernens økonomiske aktiviteter, dvs. den afledte CO2e-effekt af finansieringer, investeringer samt leasingaktiviteter. 
Scope 3 emissioner udgør desuden andre indirekte emissioner fra kilder, som koncernen ikke ejer eller kontrollerer. Det gælder de udledninger, der er forbundet med den værdikæde, som koncernen indgår i, fx indkøb af IT produkter, ressourcehåndtering, kantinedrift og transport. </t>
  </si>
  <si>
    <r>
      <t xml:space="preserve">Se faneblad </t>
    </r>
    <r>
      <rPr>
        <b/>
        <sz val="9"/>
        <rFont val="Calibri"/>
        <family val="2"/>
        <scheme val="minor"/>
      </rPr>
      <t>Klimaregnskab</t>
    </r>
    <r>
      <rPr>
        <sz val="9"/>
        <rFont val="Calibri"/>
        <family val="2"/>
        <scheme val="minor"/>
      </rPr>
      <t xml:space="preserve"> for beskrivelse af regnskabspraksisser for henholdsvis de økonomiske aktiviteters CO2e-emissioner, konkret CO2e for boligfinansiering, bilfinansiering, erhvervsfinansiering samt investeringer.
Andre indirekte scope 3-emissioner, som forbundet med koncernens interne drift, fremgår af tabellen "Koncernens egen CO2e-udledning".</t>
    </r>
  </si>
  <si>
    <t>Energiforbrug</t>
  </si>
  <si>
    <t>Energi er, ligesom emissioner, typisk beregnet baseret på brændselsforbrug multipliceret med konverteringsfaktorer. Den forbrugte energi baserer sig på energi fra scope 1 og 2-kilder samt energi fra vedvarende energikilder.</t>
  </si>
  <si>
    <t>Energiforbrug = Σ (brugt brændselstype (t) * energifaktor pr. type brændsel) pr. brændselstype + (brugt elektricitet (inkl. vedvarende energi) (MWh)) + (brugt fjernvarme inkl. vedvarende kilder til varme (GJ/3,6)).</t>
  </si>
  <si>
    <t>Vedvarende energiandel</t>
  </si>
  <si>
    <t>Hvor meget af den totale forbrugte energi stammer fra vedvarende energikilder. Nogle gange er dette også målt som vedvarende energi vs. ikke-vedvarende energi, men det nøgletal vil være umuligt at beregne i de tilfælde, hvor al energi er fra vedvarende energikilder.</t>
  </si>
  <si>
    <t>Vedvarende energiandel = 
(Vedvarende energi/Energiforbrug) * 100.</t>
  </si>
  <si>
    <t>Summen af alt vand forbrugt fra alle kilder såsom overfladevand, grundvand, regnvand eller kommunevand. Vandforbrug opgøres brutto, og skulle selskabet også have renset spildevand eller tilsvarende, så kan dette ikke fratrækkes, men kan naturligvis rapporteres separat.</t>
  </si>
  <si>
    <t>Vandforbrug = Summen af alt forbrugt vand - brutto.</t>
  </si>
  <si>
    <t>Udvinding og bearbejdning af råstoffer til rene og brugbare materialer kræver energi og tid, og eftersom der findes en begrænset mængde af ressourcer på kloden, arbejder vi også i koncernen med at nedbringe mængden af ressourcer, som koncernen sender til genbrug og forbrænding.</t>
  </si>
  <si>
    <t>Ressourcehåndtering = 
Summen af alt affald i Metriske Ton.</t>
  </si>
  <si>
    <t>Sociale data</t>
  </si>
  <si>
    <t>Kundetilfredshed</t>
  </si>
  <si>
    <t xml:space="preserve">Det uafhængige analyseinstitut Voxmeter udfører hvert år tilfredshedsmålingen CEM Bank Intelligence blandt tusindvis af tilfældigt udvalgte danske bankkunder i landets 20 største banker. Den maksimale CEM-score er 11.000. </t>
  </si>
  <si>
    <t>I Voxmeters rapport for 2022 indgår mere end 60.000 enkeltindivider, som har besvaret 14 kortere spørgeskemaer i randomiseret rækkefølge.</t>
  </si>
  <si>
    <t>Opgøres for at være i stand til at måle den nødvendige fuldtidsarbejdsstyrke, der skal til for at udføre arbejdet, som har genereret de finansielle nøgletal.
Dette kræver både den lovmæssige opgørelse af gennemsnitligt antal medarbejdere (FTE’er) (dvs. fuldtidsansatte + kompenseret overarbejde + omberegnede timeansatte) tillagt midlertidigt ansatte/vikarer omberegnet til fuldtidsækvivalenter.</t>
  </si>
  <si>
    <t>Fuldtidsarbejdsstyrke = FTE’er + midlertidig arbejdskraft.</t>
  </si>
  <si>
    <t>Kønsdiversitet er beregnet både for FTE’er og for midlertidige arbejdere – og derefter summeret for at vise, om der er nogle kønsdiversitetsskævheder pr. kontrakttype og for hele arbejdsstyrken.</t>
  </si>
  <si>
    <t xml:space="preserve">Kønsdiversitet = ((Kvindelige FTE’er + Kvindelige midlertidige arbejdere)/ (Fuldtidsarbejdsstyrken)) * 100. </t>
  </si>
  <si>
    <t>Ifølge årsregnskabsloven kan koncernen selv afgøre, hvilke lag, der inkluderes. I opgørelsen inkluderes direktion og medarbejdere i ledende stillinger med personaleansvar. Dvs. teamledere, souschefer og fagansvarlige uden personaleansvar ikke tæller med.</t>
  </si>
  <si>
    <t>Kønsdiversitet for ledere med personaleansvar = ((Kvindelige ledere)/(Alle ledere)) * 100.</t>
  </si>
  <si>
    <t>Ligestilling på aflønning – inkl. bonusser, pension, etc. Hvor mange gange kan den kvindelige medianløn dækkes af den mandlige medianløn. Der arbejdes med medianer frem for gennemsnit for ikke at skævvride nøgletallet med ekstremt dyre og/eller billige medarbejdere.</t>
  </si>
  <si>
    <t>Lønforskel mellem køn = Median mandlig løn/Median kvindelig løn.</t>
  </si>
  <si>
    <t xml:space="preserve">Gennemsnitsanciennitet </t>
  </si>
  <si>
    <t>Ancienniteten pr. medarbejder er den nuværende medarbejders anciennitet dags dato. Det betyder, at hvis en medarbejder i den angivne periode haft en anciennitet på fx både fem og seks år, så vil medarbejderens anciennitet i perioden tælle som seks år.</t>
  </si>
  <si>
    <t xml:space="preserve">Sum af anciennitet på medarbejdere / 
antal medarbejdere = gennemsnitsanciennitet. </t>
  </si>
  <si>
    <t>Medarbejderomsætningshastighed er beregnet for både frivilligt og ufrivilligt forladende medarbejdere. Pensioneringer indgår i de ufrivilligt forladende medarbejdere. Nøgletallet dækker kun koncernens egne FTE’er.</t>
  </si>
  <si>
    <t>Medarbejderomsætningshastighed = ((Frivillige + Ufrivillige forladende FTE’er)/FTE’er) * 100.</t>
  </si>
  <si>
    <t>Sygefravær</t>
  </si>
  <si>
    <t>Antal fulde dage, som alle bankens medarbejdere er syge og derfor ikke er på job i forhold til total antal FTE’er. Barselsorlov er ikke inkluderet.</t>
  </si>
  <si>
    <t>Sygefravær = (Antal sygedage for alle egne FTE’er i perioden) /(Total FTE’er).</t>
  </si>
  <si>
    <t>Andel af fastholdte kunder fra den ene periode til den næste.</t>
  </si>
  <si>
    <t>Fastholdelse af kunder: ((Antal kunder ved afslutningen af perioden) – (Nye kunder, der er kommet til i perioden)) / (Antal kunder ved begyndelsen af perioden)) * 100.</t>
  </si>
  <si>
    <t>Ledelsesdata</t>
  </si>
  <si>
    <t>Lønforskel mellem CEO og medarbejdere</t>
  </si>
  <si>
    <t>Hvor mange gange medarbejdernes medianløn kan dækkes af CEO-kompensationen som et udtryk for social lighed. Der arbejdes med medianlønnen frem for gennemsnittet for ikke at skævvride nøgletallet med ekstremt dyre og/eller billige medarbejdere.</t>
  </si>
  <si>
    <t>Lønforskel mellem CEO og medarbejdere = CEO kompensation/Median medarbejderløn.</t>
  </si>
  <si>
    <t>Dette tal inkluderer hele direktionen i henh. Arbejdernes Landsbank og Vestjysk Bank.</t>
  </si>
  <si>
    <t>Kønsdiversitet for ledere = ((Kvindelige ledere) / (Alle ledere)) * 100.</t>
  </si>
  <si>
    <t>Bestyrelsens kønsdiversitet</t>
  </si>
  <si>
    <t xml:space="preserve">Kønsdiversitet i hele bestyrelsen i henh. Arbejdernes Landsbank, AL Finans og Vestjysk Bank, undtagen politisk udpegede medlemmer. </t>
  </si>
  <si>
    <t>Bestyrelsens kønsdiversitet = ((Kvindelige Generalforsamlingsvalgte
bestyrelsesmedlemmer) / (Alle generalforsamlingsvalgte bestyrelsesmedlemmer)) * 100.</t>
  </si>
  <si>
    <t>Måler aktivitetsniveauet for bestyrelsesmedlemmer i henh. Arbejdernes Landsbank og Vestjysk Bank.</t>
  </si>
  <si>
    <t>Tilstedeværelse på bestyrelsesmøder = ((ΣAntal bestyrelsesmøder, hvor man har været til stede) pr. bestyrelsesmedlem /(Antal bestyrelsesmøder * Antal bestyrelsesmedlemmer)) * 100.</t>
  </si>
  <si>
    <t>Måler aktivitetsniveauet for medlemmer af bæredygtighedsudvalgene i henh. Arbejdernes Landsbank og Vestjysk Bank.</t>
  </si>
  <si>
    <t>Tilstedeværelse på bæredygtighedsudvalgsmøder = ((ΣAntal bæredygtighedsudvalgsmøder, hvor man har været tilstede) pr. bæredygtighedsudvalgsmedlem /(Antal bæredygtighedsudvalgsmøder * Antal bæredygtighedsudvalgsmedlemmer)) * 100.</t>
  </si>
  <si>
    <t>INVESTERINGER</t>
  </si>
  <si>
    <t>Ejendomsfinansiering (Arbejdernes Landsbank)</t>
  </si>
  <si>
    <t>Ejendomsfinansiering (Vestjysk Bank)</t>
  </si>
  <si>
    <t>Billån</t>
  </si>
  <si>
    <r>
      <t>Ejendomsfinansiering koncernen, CO</t>
    </r>
    <r>
      <rPr>
        <b/>
        <vertAlign val="subscript"/>
        <sz val="9"/>
        <color rgb="FF000000"/>
        <rFont val="Calibri"/>
        <family val="2"/>
      </rPr>
      <t>2</t>
    </r>
    <r>
      <rPr>
        <b/>
        <sz val="9"/>
        <color rgb="FF000000"/>
        <rFont val="Calibri"/>
        <family val="2"/>
      </rPr>
      <t>e-udledning 2022</t>
    </r>
  </si>
  <si>
    <r>
      <rPr>
        <b/>
        <sz val="9"/>
        <color theme="1"/>
        <rFont val="Calibri"/>
        <family val="2"/>
        <scheme val="minor"/>
      </rPr>
      <t xml:space="preserve">Metode og datakilder: </t>
    </r>
    <r>
      <rPr>
        <sz val="9"/>
        <color theme="1"/>
        <rFont val="Calibri"/>
        <family val="2"/>
        <scheme val="minor"/>
      </rPr>
      <t xml:space="preserve"> 
Forretningsomfang til brug for beregningerne er opgjort pr. 31. december 2022. Arbejderens Landsbank og Vestjysk Bank: Alt billån til privatkunder er inkluderet i beregningerne. AL Finans: Billån og leasing til privatkunder er inkluderet i beregningerne, og forretningsomfanget er anført som udlån før nedskrivninger. 
Til vores opgørelse af CO</t>
    </r>
    <r>
      <rPr>
        <vertAlign val="subscript"/>
        <sz val="9"/>
        <color theme="1"/>
        <rFont val="Calibri"/>
        <family val="2"/>
        <scheme val="minor"/>
      </rPr>
      <t>2</t>
    </r>
    <r>
      <rPr>
        <sz val="9"/>
        <color theme="1"/>
        <rFont val="Calibri"/>
        <family val="2"/>
        <scheme val="minor"/>
      </rPr>
      <t>e på bil og leasing tager vi udgangspunkt i Finans Danmarks CO2e-model samt regneark fra LOPI, som indeholder tre forskellige metoder til beregning af CO</t>
    </r>
    <r>
      <rPr>
        <vertAlign val="subscript"/>
        <sz val="9"/>
        <color theme="1"/>
        <rFont val="Calibri"/>
        <family val="2"/>
        <scheme val="minor"/>
      </rPr>
      <t>2</t>
    </r>
    <r>
      <rPr>
        <sz val="9"/>
        <color theme="1"/>
        <rFont val="Calibri"/>
        <family val="2"/>
        <scheme val="minor"/>
      </rPr>
      <t xml:space="preserve"> på biler. Vi anvender metode C, som er den mest udspecificerede version ud af de tre metoder, da vi kender brændstoftype og motorstørrelse på bilerne i porteføljen. Regnearket er internt tilgængeligt og indeholder statistiske emissionsdata på baggrund af grunddata fra DCE (Danish Center for Environmental and Energy) ved Aarhus Universitet. 
Statistiske emissionsdata kan per definition ikke opfange den enkelte bils specifikke CO2e-udledning, da et særlig lavt eller højt kørselsforbrug blandt enkelte bilejere ikke kan opfanges i gennemsnittet. Statistik kan heller ikke opfange, hvor stor en del af kørslen med en plug-in hybridbil sker ved brug af el eller benzin. Opgørelsen skal således opfattes som et estimat, som giver et godt og retvisende overblik over bilporteføljernes samlede drivhusgasudledninger - ligesom vi kan måle en ændring i udledninger, i takt med at flere kunder erstatter benzin- og dieselbiler med elbi-ler og plugin hybridbiler. 
LTV  beregningen fra Finans Danmark benyttes på AL Finans' portefølje. Herefter er den gennemsnitlige LTV fra AL Finans' for de enkelte biltyper/motorstørrelser benyttet på Vestjysk Banks portefølje og for den andel af Arbejdernes Landsbanks portefølje, hvor banken ikke har sikkerhed i bilen er denne ligeledes anvendt.</t>
    </r>
  </si>
  <si>
    <t xml:space="preserve">LEASING (uden LTV-vægtning jf. FIDA-model) </t>
  </si>
  <si>
    <r>
      <rPr>
        <b/>
        <sz val="9"/>
        <color theme="1"/>
        <rFont val="Calibri"/>
        <family val="2"/>
        <scheme val="minor"/>
      </rPr>
      <t xml:space="preserve">Metode og datakilder:  </t>
    </r>
    <r>
      <rPr>
        <sz val="9"/>
        <color theme="1"/>
        <rFont val="Calibri"/>
        <family val="2"/>
        <scheme val="minor"/>
      </rPr>
      <t xml:space="preserve">
Forretningsomfang til brug for beregningerne er opgjort ultimo året og omfatter alt boliglån med pant i fast ejendom på hhv. Arbejdernes Landsbanks og Vestjysk Banks balance. Således er realkreditudlån i Totalkredit ikke medtaget i beregningerne, jf. Finans Danmarks model og rapporteringsprincipper. 
CO</t>
    </r>
    <r>
      <rPr>
        <vertAlign val="subscript"/>
        <sz val="9"/>
        <color theme="1"/>
        <rFont val="Calibri"/>
        <family val="2"/>
        <scheme val="minor"/>
      </rPr>
      <t>2</t>
    </r>
    <r>
      <rPr>
        <sz val="9"/>
        <color theme="1"/>
        <rFont val="Calibri"/>
        <family val="2"/>
        <scheme val="minor"/>
      </rPr>
      <t>e-data er modtaget fra Nykredit/Totalkredit, som har estimeret emissionsdata på baggrund bygningernes energimærke, hvis dette foreligger. De energimærker, der fremgår af datasættet, er hentet i starten af december 2022 fra Energistyrelsen. For lejligheder estimeres emissionsdata på baggrund af bygningens energimærke, og CO</t>
    </r>
    <r>
      <rPr>
        <vertAlign val="subscript"/>
        <sz val="9"/>
        <color theme="1"/>
        <rFont val="Calibri"/>
        <family val="2"/>
        <scheme val="minor"/>
      </rPr>
      <t>2</t>
    </r>
    <r>
      <rPr>
        <sz val="9"/>
        <color theme="1"/>
        <rFont val="Calibri"/>
        <family val="2"/>
        <scheme val="minor"/>
      </rPr>
      <t>e tilskrives lejligheden svarende til den enkelte boligs andel af bygningens samlede areal. Har bygningen intet energimærke, er estimatet baseret på anden viden om den enkelte ejendom (energikilde, bygningsalder, størrelse, beliggenhed). Datasættet fra Nykredit/Totalkredit anvendes p</t>
    </r>
    <r>
      <rPr>
        <sz val="9"/>
        <rFont val="Calibri"/>
        <family val="2"/>
        <scheme val="minor"/>
      </rPr>
      <t xml:space="preserve">å ca. 97 procent af bankens boligportefølje. For så vidt angår de resterende ca. 3 procent </t>
    </r>
    <r>
      <rPr>
        <sz val="9"/>
        <color theme="1"/>
        <rFont val="Calibri"/>
        <family val="2"/>
        <scheme val="minor"/>
      </rPr>
      <t>af bankens portefølje, hvor datasættet ikke matcher med bankens registreringer, har vi anvendt et CO</t>
    </r>
    <r>
      <rPr>
        <vertAlign val="subscript"/>
        <sz val="9"/>
        <color theme="1"/>
        <rFont val="Calibri"/>
        <family val="2"/>
        <scheme val="minor"/>
      </rPr>
      <t>2</t>
    </r>
    <r>
      <rPr>
        <sz val="9"/>
        <color theme="1"/>
        <rFont val="Calibri"/>
        <family val="2"/>
        <scheme val="minor"/>
      </rPr>
      <t xml:space="preserve">e-emissionstal for et gennemsnitligt parcelhus. 
Energimærket opdateres som oftest kun i forbindelse med et salg af boligen. Derudover er energimærket baseret på et standardiseret, beregnet forbrug, som fortæller noget om bygningens kvalitet – og ikke måden den bruges på, fx om den enkelte boligejer sparer på varmen eller fyrer op for åbne vinduer. Energimærket kan i sagens natur ikke opfange det specifikke forbrug eller ændringer i forbrug i den enkelte bolig, hvilket gør det svært præcist at måle den enkelte boligs evt. reduktion i CO2e-udledningen. Derfor skal opgørelsen ovenfor ses som et estimat. Datakvaliteten for de enkelte data fremgår af tabellen nederst i dette faneblad. </t>
    </r>
  </si>
  <si>
    <t>Klimaregnskab koncernen 2022 - Restated</t>
  </si>
  <si>
    <t>Ejendomsfinansiering</t>
  </si>
  <si>
    <t>Dette faktaark giver et overblik over finansiering, klima, miljø samt sociale og ledelsesmæssige forhold i A/S Arbejdernes Landsbank, AL Finans A/S og Vestjysk Bank A/S og beskriver rapporteringsprincipper og regnskabspraksisser for de enkelte data.  
Ønskes yderligere oplysninger i relation til bæredygtighed i koncernen Arbejdernes Landsbank henvises til:
- Rapport for samfundsansvar og bæredygtighed 2022
Fanebladet Klimaregnskab er Restated som følge af opdagede mangler.</t>
  </si>
  <si>
    <t>Ejendomstype</t>
  </si>
  <si>
    <r>
      <rPr>
        <b/>
        <sz val="9"/>
        <rFont val="Calibri"/>
        <family val="2"/>
        <scheme val="minor"/>
      </rPr>
      <t>Baggrund</t>
    </r>
    <r>
      <rPr>
        <sz val="9"/>
        <rFont val="Calibri"/>
        <family val="2"/>
        <scheme val="minor"/>
      </rPr>
      <t xml:space="preserve">
Måling og rapportering af CO</t>
    </r>
    <r>
      <rPr>
        <vertAlign val="subscript"/>
        <sz val="9"/>
        <rFont val="Calibri"/>
        <family val="2"/>
        <scheme val="minor"/>
      </rPr>
      <t>2</t>
    </r>
    <r>
      <rPr>
        <sz val="9"/>
        <rFont val="Calibri"/>
        <family val="2"/>
        <scheme val="minor"/>
      </rPr>
      <t>e bidrager først og fremmest til åbenhed om koncernens samlede udledninger og er en forudsætning for at kunne sætte langsigtede klimamål og tilpasse koncernens forretningsaktiviteter og interne drift til Parisaftalen. I 2022 inkluderes data for Arbejdernes Landsbank, AL Finans og Vestjysk Bank. CO2e-beregningerne er estimeret ud fra en best effort basis og inkluderer både specifikke data og statistiske data. Derfor skal opgørelsen ses som et estimat.
Klimaregnskabet er udarbejdet med udgangspunkt i GHG-protokollen (Greenhouse Gas Protocol), som er en standard for opgørelse af drivhusgasemissioner. Ifølge GHG-protokollen udarbejdes klimaregnskaber med udgangspunkt i en opdeling mellem direkte og indirekte udledninger. De direkte udledninger tæller koncernens udledninger fra kilder, der ejes eller kontrolleres af koncernen, f.eks. biler  (scope 1). De indirekte udledninger tæller hovedsageligt koncernens finansierede udledninger (scope 3 kategori 15), dvs. den afledte CO</t>
    </r>
    <r>
      <rPr>
        <vertAlign val="subscript"/>
        <sz val="9"/>
        <rFont val="Calibri"/>
        <family val="2"/>
        <scheme val="minor"/>
      </rPr>
      <t>2</t>
    </r>
    <r>
      <rPr>
        <sz val="9"/>
        <rFont val="Calibri"/>
        <family val="2"/>
        <scheme val="minor"/>
      </rPr>
      <t>e-effekt af de virksomheder eller aktiver, som koncernen finansierer eller investerer i. Derudover opgøres indirekte udledninger for brug af elforbrug og varme i den interne drift (scope 2). Andre indirekte udledninger opgøres endvidere for en række kategorier for den interne drift, f.eks. indkøb af inventar og kontorartikler, medarbejderes transport samt brug af IT services (scope 3).
Til beregning af de finansierede CO</t>
    </r>
    <r>
      <rPr>
        <vertAlign val="subscript"/>
        <sz val="9"/>
        <rFont val="Calibri"/>
        <family val="2"/>
        <scheme val="minor"/>
      </rPr>
      <t>2</t>
    </r>
    <r>
      <rPr>
        <sz val="9"/>
        <rFont val="Calibri"/>
        <family val="2"/>
        <scheme val="minor"/>
      </rPr>
      <t>e-udledninger anvender vi Finans Danmarks rammeværk og model. Forretningsomfang til brug for beregningerne, datakilder og datakvalitet er beskrevet herunder.  Det vil fortsat være et fokusområde at øge andelen af specifikke data til disse beregninger, og vi arbejder hele tiden på at forbedre data og regnskabspraksisser. Datakvaliteten for de enkelte aktivklasser er anført nederst i dette faneblad. På udlånsområdet er forbrugslån, forbrugskreditter og bådlån i Arbejdernes Landsbank og Vestjysk Bank samt lån til motorcykler, lån til campingvogne og factoring i AL Finans ikke indeholdt i CO</t>
    </r>
    <r>
      <rPr>
        <vertAlign val="subscript"/>
        <sz val="9"/>
        <rFont val="Calibri"/>
        <family val="2"/>
        <scheme val="minor"/>
      </rPr>
      <t>2</t>
    </r>
    <r>
      <rPr>
        <sz val="9"/>
        <rFont val="Calibri"/>
        <family val="2"/>
        <scheme val="minor"/>
      </rPr>
      <t>e-opgørelsen, og på investeringsområdet er skibskredit, statsobligationer og kontanter ikke indeholdt i CO</t>
    </r>
    <r>
      <rPr>
        <vertAlign val="subscript"/>
        <sz val="9"/>
        <rFont val="Calibri"/>
        <family val="2"/>
        <scheme val="minor"/>
      </rPr>
      <t>2</t>
    </r>
    <r>
      <rPr>
        <sz val="9"/>
        <rFont val="Calibri"/>
        <family val="2"/>
        <scheme val="minor"/>
      </rPr>
      <t>e-opgørelsen. Årsagen er, at der ikke findes data og beregningsmetoder for disse aktivklasser.
Restated som følge af opdagede mangler.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</si>
</sst>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_-;\-* #,##0.00\ _k_r_._-;_-* &quot;-&quot;??\ _k_r_._-;_-@_-"/>
    <numFmt numFmtId="165" formatCode="#,##0.0"/>
    <numFmt numFmtId="166" formatCode="0.0"/>
    <numFmt numFmtId="167" formatCode="0.0%"/>
    <numFmt numFmtId="168" formatCode="_-* #,##0_-;\-* #,##0_-;_-* &quot;-&quot;??_-;_-@_-"/>
  </numFmts>
  <fonts count="67" x14ac:knownFonts="1">
    <font>
      <sz val="11"/>
      <color theme="1"/>
      <name val="Calibri"/>
      <family val="2"/>
      <scheme val="minor"/>
    </font>
    <font>
      <sz val="10"/>
      <color rgb="FF000000"/>
      <name val="Calibri"/>
      <family val="2"/>
      <scheme val="minor"/>
    </font>
    <font>
      <sz val="10"/>
      <name val="Calibri"/>
      <family val="2"/>
      <scheme val="minor"/>
    </font>
    <font>
      <sz val="8"/>
      <name val="Calibri"/>
      <family val="2"/>
      <scheme val="minor"/>
    </font>
    <font>
      <sz val="10"/>
      <color theme="1"/>
      <name val="Calibri"/>
      <family val="2"/>
      <scheme val="minor"/>
    </font>
    <font>
      <sz val="11"/>
      <color theme="1"/>
      <name val="Calibri"/>
      <family val="2"/>
      <scheme val="minor"/>
    </font>
    <font>
      <sz val="11"/>
      <color rgb="FF000000"/>
      <name val="Calibri"/>
      <family val="2"/>
    </font>
    <font>
      <u/>
      <sz val="11"/>
      <color theme="10"/>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b/>
      <sz val="11"/>
      <name val="Calibri"/>
      <family val="2"/>
      <scheme val="minor"/>
    </font>
    <font>
      <b/>
      <sz val="18"/>
      <color theme="0"/>
      <name val="Calibri"/>
      <family val="2"/>
      <scheme val="minor"/>
    </font>
    <font>
      <b/>
      <sz val="13"/>
      <name val="Calibri"/>
      <family val="2"/>
      <scheme val="minor"/>
    </font>
    <font>
      <u/>
      <sz val="10"/>
      <color theme="10"/>
      <name val="Calibri"/>
      <family val="2"/>
      <scheme val="minor"/>
    </font>
    <font>
      <b/>
      <sz val="9"/>
      <color theme="1"/>
      <name val="Calibri"/>
      <family val="2"/>
      <scheme val="minor"/>
    </font>
    <font>
      <b/>
      <sz val="16"/>
      <name val="Calibri"/>
      <family val="2"/>
      <scheme val="minor"/>
    </font>
    <font>
      <b/>
      <sz val="18"/>
      <name val="Calibri"/>
      <family val="2"/>
      <scheme val="minor"/>
    </font>
    <font>
      <u/>
      <sz val="9"/>
      <color theme="10"/>
      <name val="Calibri"/>
      <family val="2"/>
      <scheme val="minor"/>
    </font>
    <font>
      <b/>
      <u/>
      <sz val="11"/>
      <color theme="0"/>
      <name val="Calibri"/>
      <family val="2"/>
      <scheme val="minor"/>
    </font>
    <font>
      <sz val="9"/>
      <color rgb="FF000000"/>
      <name val="Calibri"/>
      <family val="2"/>
      <scheme val="minor"/>
    </font>
    <font>
      <u/>
      <sz val="9"/>
      <name val="Calibri"/>
      <family val="2"/>
      <scheme val="minor"/>
    </font>
    <font>
      <sz val="9"/>
      <color rgb="FF231F20"/>
      <name val="Calibri"/>
      <family val="2"/>
      <scheme val="minor"/>
    </font>
    <font>
      <sz val="9"/>
      <name val="Calibri"/>
      <family val="2"/>
      <scheme val="minor"/>
    </font>
    <font>
      <b/>
      <sz val="9"/>
      <name val="Calibri"/>
      <family val="2"/>
      <scheme val="minor"/>
    </font>
    <font>
      <b/>
      <sz val="9"/>
      <color rgb="FF000000"/>
      <name val="Calibri"/>
      <family val="2"/>
      <scheme val="minor"/>
    </font>
    <font>
      <b/>
      <sz val="9"/>
      <color rgb="FF000000"/>
      <name val="Calibri"/>
      <family val="2"/>
    </font>
    <font>
      <sz val="9"/>
      <color rgb="FF000000"/>
      <name val="Calibri"/>
      <family val="2"/>
    </font>
    <font>
      <b/>
      <sz val="9"/>
      <name val="Calibri"/>
      <family val="2"/>
    </font>
    <font>
      <sz val="8"/>
      <color rgb="FF444444"/>
      <name val="Calibri"/>
      <family val="2"/>
    </font>
    <font>
      <b/>
      <sz val="11"/>
      <color rgb="FFFA7D00"/>
      <name val="Calibri"/>
      <family val="2"/>
      <charset val="238"/>
      <scheme val="minor"/>
    </font>
    <font>
      <sz val="11"/>
      <color rgb="FF006100"/>
      <name val="Calibri"/>
      <family val="2"/>
      <charset val="238"/>
      <scheme val="minor"/>
    </font>
    <font>
      <sz val="9"/>
      <color theme="1"/>
      <name val="Calibri"/>
      <family val="2"/>
    </font>
    <font>
      <sz val="9"/>
      <color rgb="FFFF0000"/>
      <name val="Calibri"/>
      <family val="2"/>
      <scheme val="minor"/>
    </font>
    <font>
      <i/>
      <sz val="9"/>
      <color theme="1"/>
      <name val="Calibri"/>
      <family val="2"/>
      <scheme val="minor"/>
    </font>
    <font>
      <b/>
      <sz val="9"/>
      <color rgb="FFFF0000"/>
      <name val="Calibri"/>
      <family val="2"/>
      <scheme val="minor"/>
    </font>
    <font>
      <b/>
      <sz val="9"/>
      <color theme="0"/>
      <name val="Calibri"/>
      <family val="2"/>
      <scheme val="minor"/>
    </font>
    <font>
      <sz val="9"/>
      <color rgb="FF07094A"/>
      <name val="Calibri"/>
      <family val="2"/>
      <scheme val="minor"/>
    </font>
    <font>
      <sz val="8"/>
      <color rgb="FF000000"/>
      <name val="Calibri"/>
      <family val="2"/>
    </font>
    <font>
      <sz val="11"/>
      <color rgb="FF000000"/>
      <name val="Arial"/>
      <family val="2"/>
    </font>
    <font>
      <sz val="11"/>
      <color rgb="FF000000"/>
      <name val="Calibri"/>
      <family val="2"/>
      <scheme val="minor"/>
    </font>
    <font>
      <vertAlign val="subscript"/>
      <sz val="9"/>
      <name val="Calibri"/>
      <family val="2"/>
      <scheme val="minor"/>
    </font>
    <font>
      <b/>
      <vertAlign val="subscript"/>
      <sz val="9"/>
      <color theme="1"/>
      <name val="Calibri"/>
      <family val="2"/>
      <scheme val="minor"/>
    </font>
    <font>
      <vertAlign val="subscript"/>
      <sz val="9"/>
      <color theme="1"/>
      <name val="Calibri"/>
      <family val="2"/>
      <scheme val="minor"/>
    </font>
    <font>
      <b/>
      <vertAlign val="subscript"/>
      <sz val="9"/>
      <name val="Calibri"/>
      <family val="2"/>
    </font>
    <font>
      <b/>
      <sz val="9"/>
      <color theme="0"/>
      <name val="Calibri"/>
      <family val="2"/>
    </font>
    <font>
      <b/>
      <sz val="9"/>
      <color theme="1"/>
      <name val="Calibri"/>
      <family val="2"/>
    </font>
    <font>
      <b/>
      <vertAlign val="subscript"/>
      <sz val="9"/>
      <color rgb="FF000000"/>
      <name val="Calibri"/>
      <family val="2"/>
    </font>
    <font>
      <sz val="8"/>
      <color theme="1"/>
      <name val="Calibri"/>
      <family val="2"/>
      <scheme val="minor"/>
    </font>
    <font>
      <vertAlign val="subscript"/>
      <sz val="9"/>
      <color rgb="FF000000"/>
      <name val="Calibri"/>
      <family val="2"/>
    </font>
    <font>
      <i/>
      <sz val="9"/>
      <color rgb="FF000000"/>
      <name val="Calibri"/>
      <family val="2"/>
    </font>
    <font>
      <b/>
      <sz val="11"/>
      <color rgb="FF000000"/>
      <name val="Calibri"/>
      <family val="2"/>
    </font>
    <font>
      <b/>
      <sz val="10"/>
      <color rgb="FF000000"/>
      <name val="Calibri"/>
      <family val="2"/>
    </font>
    <font>
      <sz val="9"/>
      <color rgb="FFFF0000"/>
      <name val="Calibri"/>
      <family val="2"/>
    </font>
    <font>
      <sz val="9"/>
      <name val="Calibri"/>
      <family val="2"/>
    </font>
    <font>
      <i/>
      <sz val="9"/>
      <color rgb="FFFF0000"/>
      <name val="Calibri"/>
      <family val="2"/>
    </font>
    <font>
      <vertAlign val="superscript"/>
      <sz val="9"/>
      <color rgb="FF000000"/>
      <name val="Calibri"/>
      <family val="2"/>
    </font>
    <font>
      <b/>
      <vertAlign val="subscript"/>
      <sz val="11"/>
      <color theme="1"/>
      <name val="Calibri"/>
      <family val="2"/>
      <scheme val="minor"/>
    </font>
    <font>
      <b/>
      <vertAlign val="subscript"/>
      <sz val="11"/>
      <color rgb="FF000000"/>
      <name val="Calibri"/>
      <family val="2"/>
      <scheme val="minor"/>
    </font>
    <font>
      <b/>
      <vertAlign val="subscript"/>
      <sz val="9"/>
      <color rgb="FF000000"/>
      <name val="Calibri"/>
      <family val="2"/>
      <charset val="1"/>
    </font>
    <font>
      <b/>
      <sz val="9"/>
      <color rgb="FF000000"/>
      <name val="Calibri"/>
      <family val="2"/>
      <charset val="1"/>
    </font>
    <font>
      <vertAlign val="subscript"/>
      <sz val="9"/>
      <color rgb="FF000000"/>
      <name val="Calibri"/>
      <family val="2"/>
      <charset val="1"/>
    </font>
    <font>
      <sz val="9"/>
      <color rgb="FF000000"/>
      <name val="Calibri"/>
      <family val="2"/>
      <charset val="1"/>
    </font>
    <font>
      <b/>
      <vertAlign val="subscript"/>
      <sz val="11"/>
      <color rgb="FF000000"/>
      <name val="Calibri"/>
      <family val="2"/>
    </font>
    <font>
      <b/>
      <sz val="8"/>
      <color theme="1"/>
      <name val="Calibri"/>
      <family val="2"/>
      <scheme val="minor"/>
    </font>
  </fonts>
  <fills count="44">
    <fill>
      <patternFill patternType="none"/>
    </fill>
    <fill>
      <patternFill patternType="gray125"/>
    </fill>
    <fill>
      <patternFill patternType="solid">
        <fgColor rgb="FFF0F0F0"/>
        <bgColor indexed="64"/>
      </patternFill>
    </fill>
    <fill>
      <patternFill patternType="solid">
        <fgColor theme="0"/>
        <bgColor indexed="64"/>
      </patternFill>
    </fill>
    <fill>
      <patternFill patternType="solid">
        <fgColor theme="0"/>
        <bgColor rgb="FFD9E1F2"/>
      </patternFill>
    </fill>
    <fill>
      <patternFill patternType="solid">
        <fgColor rgb="FFFFFFFF"/>
        <bgColor indexed="64"/>
      </patternFill>
    </fill>
    <fill>
      <patternFill patternType="solid">
        <fgColor rgb="FF7990A5"/>
        <bgColor indexed="64"/>
      </patternFill>
    </fill>
    <fill>
      <patternFill patternType="solid">
        <fgColor theme="1"/>
        <bgColor indexed="64"/>
      </patternFill>
    </fill>
    <fill>
      <patternFill patternType="solid">
        <fgColor rgb="FFA5BEB9"/>
        <bgColor indexed="64"/>
      </patternFill>
    </fill>
    <fill>
      <patternFill patternType="solid">
        <fgColor rgb="FFC9D1DB"/>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79998168889431442"/>
        <bgColor indexed="64"/>
      </patternFill>
    </fill>
    <fill>
      <patternFill patternType="solid">
        <fgColor rgb="FFEDEDED"/>
        <bgColor indexed="64"/>
      </patternFill>
    </fill>
    <fill>
      <patternFill patternType="solid">
        <fgColor theme="6" tint="0.59996337778862885"/>
        <bgColor indexed="64"/>
      </patternFill>
    </fill>
    <fill>
      <patternFill patternType="solid">
        <fgColor rgb="FF3C6E87"/>
        <bgColor indexed="64"/>
      </patternFill>
    </fill>
    <fill>
      <patternFill patternType="solid">
        <fgColor rgb="FFAF1E2D"/>
        <bgColor indexed="64"/>
      </patternFill>
    </fill>
    <fill>
      <patternFill patternType="solid">
        <fgColor theme="6" tint="0.39994506668294322"/>
        <bgColor indexed="64"/>
      </patternFill>
    </fill>
    <fill>
      <patternFill patternType="solid">
        <fgColor theme="2" tint="-9.9948118533890809E-2"/>
        <bgColor indexed="64"/>
      </patternFill>
    </fill>
    <fill>
      <patternFill patternType="solid">
        <fgColor rgb="FFC6EFCE"/>
      </patternFill>
    </fill>
    <fill>
      <patternFill patternType="solid">
        <fgColor rgb="FFF2F2F2"/>
      </patternFill>
    </fill>
    <fill>
      <patternFill patternType="solid">
        <fgColor rgb="FFEDEDED"/>
        <bgColor rgb="FF000000"/>
      </patternFill>
    </fill>
    <fill>
      <patternFill patternType="solid">
        <fgColor rgb="FFD0CECE"/>
        <bgColor indexed="64"/>
      </patternFill>
    </fill>
    <fill>
      <patternFill patternType="solid">
        <fgColor rgb="FF99ABBB"/>
        <bgColor rgb="FF000000"/>
      </patternFill>
    </fill>
    <fill>
      <patternFill patternType="solid">
        <fgColor rgb="FFFFFFFF"/>
        <bgColor rgb="FF000000"/>
      </patternFill>
    </fill>
    <fill>
      <patternFill patternType="solid">
        <fgColor rgb="FFD0CECE"/>
        <bgColor rgb="FF000000"/>
      </patternFill>
    </fill>
    <fill>
      <patternFill patternType="solid">
        <fgColor theme="6"/>
        <bgColor indexed="64"/>
      </patternFill>
    </fill>
    <fill>
      <patternFill patternType="solid">
        <fgColor theme="0" tint="-4.9989318521683403E-2"/>
        <bgColor indexed="64"/>
      </patternFill>
    </fill>
    <fill>
      <patternFill patternType="solid">
        <fgColor rgb="FFD9D9D9"/>
        <bgColor rgb="FFD9D9D9"/>
      </patternFill>
    </fill>
    <fill>
      <patternFill patternType="solid">
        <fgColor rgb="FFD9D9D9"/>
        <bgColor rgb="FF000000"/>
      </patternFill>
    </fill>
    <fill>
      <patternFill patternType="solid">
        <fgColor rgb="FFFFFFFF"/>
        <bgColor rgb="FFD9D9D9"/>
      </patternFill>
    </fill>
    <fill>
      <patternFill patternType="solid">
        <fgColor rgb="FFA6A6A6"/>
        <bgColor rgb="FFD9D9D9"/>
      </patternFill>
    </fill>
    <fill>
      <patternFill patternType="solid">
        <fgColor rgb="FFA6A6A6"/>
        <bgColor rgb="FF000000"/>
      </patternFill>
    </fill>
    <fill>
      <patternFill patternType="solid">
        <fgColor rgb="FFC9D1DB"/>
        <bgColor rgb="FF000000"/>
      </patternFill>
    </fill>
    <fill>
      <patternFill patternType="solid">
        <fgColor rgb="FFDBDBDB"/>
        <bgColor rgb="FF000000"/>
      </patternFill>
    </fill>
    <fill>
      <patternFill patternType="solid">
        <fgColor rgb="FFF2F2F2"/>
        <bgColor rgb="FF000000"/>
      </patternFill>
    </fill>
    <fill>
      <patternFill patternType="solid">
        <fgColor theme="4" tint="0.79998168889431442"/>
        <bgColor indexed="65"/>
      </patternFill>
    </fill>
    <fill>
      <patternFill patternType="solid">
        <fgColor rgb="FF002060"/>
        <bgColor indexed="64"/>
      </patternFill>
    </fill>
    <fill>
      <patternFill patternType="solid">
        <fgColor theme="4" tint="0.79998168889431442"/>
        <bgColor indexed="64"/>
      </patternFill>
    </fill>
    <fill>
      <patternFill patternType="solid">
        <fgColor rgb="FFE7E6E6"/>
        <bgColor indexed="64"/>
      </patternFill>
    </fill>
    <fill>
      <patternFill patternType="solid">
        <fgColor rgb="FFDBDBDB"/>
        <bgColor indexed="64"/>
      </patternFill>
    </fill>
    <fill>
      <patternFill patternType="solid">
        <fgColor theme="0" tint="-0.249977111117893"/>
        <bgColor indexed="64"/>
      </patternFill>
    </fill>
    <fill>
      <patternFill patternType="solid">
        <fgColor rgb="FFDBDBDB"/>
      </patternFill>
    </fill>
    <fill>
      <patternFill patternType="solid">
        <fgColor rgb="FFDBDBDB"/>
        <bgColor rgb="FFD9D9D9"/>
      </patternFill>
    </fill>
  </fills>
  <borders count="122">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rgb="FF00B050"/>
      </left>
      <right style="thin">
        <color rgb="FF00B050"/>
      </right>
      <top style="thin">
        <color rgb="FF00B050"/>
      </top>
      <bottom/>
      <diagonal/>
    </border>
    <border>
      <left style="thin">
        <color theme="5"/>
      </left>
      <right style="thin">
        <color theme="5"/>
      </right>
      <top style="thin">
        <color theme="5"/>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auto="1"/>
      </right>
      <top/>
      <bottom/>
      <diagonal/>
    </border>
    <border>
      <left style="hair">
        <color auto="1"/>
      </left>
      <right style="hair">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thin">
        <color rgb="FF07094A"/>
      </bottom>
      <diagonal/>
    </border>
    <border>
      <left/>
      <right/>
      <top style="thin">
        <color rgb="FF07094A"/>
      </top>
      <bottom/>
      <diagonal/>
    </border>
    <border>
      <left/>
      <right/>
      <top style="medium">
        <color rgb="FF07094A"/>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rgb="FF7F7F7F"/>
      </left>
      <right style="thin">
        <color rgb="FF7F7F7F"/>
      </right>
      <top style="thin">
        <color rgb="FF7F7F7F"/>
      </top>
      <bottom style="thin">
        <color rgb="FF7F7F7F"/>
      </bottom>
      <diagonal/>
    </border>
    <border>
      <left/>
      <right/>
      <top style="thin">
        <color rgb="FF000000"/>
      </top>
      <bottom/>
      <diagonal/>
    </border>
    <border>
      <left/>
      <right/>
      <top/>
      <bottom style="thin">
        <color rgb="FF000000"/>
      </bottom>
      <diagonal/>
    </border>
    <border>
      <left/>
      <right/>
      <top style="thin">
        <color rgb="FFFFFFFF"/>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diagonal/>
    </border>
    <border>
      <left/>
      <right/>
      <top style="medium">
        <color rgb="FFA5A5A5"/>
      </top>
      <bottom/>
      <diagonal/>
    </border>
    <border>
      <left style="thin">
        <color rgb="FF000000"/>
      </left>
      <right style="thin">
        <color rgb="FF000000"/>
      </right>
      <top style="medium">
        <color rgb="FFA5A5A5"/>
      </top>
      <bottom/>
      <diagonal/>
    </border>
    <border>
      <left style="thin">
        <color rgb="FF000000"/>
      </left>
      <right/>
      <top style="medium">
        <color rgb="FFA5A5A5"/>
      </top>
      <bottom/>
      <diagonal/>
    </border>
    <border>
      <left/>
      <right/>
      <top/>
      <bottom style="medium">
        <color rgb="FFA5A5A5"/>
      </bottom>
      <diagonal/>
    </border>
    <border>
      <left style="thin">
        <color rgb="FF000000"/>
      </left>
      <right style="thin">
        <color rgb="FF000000"/>
      </right>
      <top/>
      <bottom style="medium">
        <color rgb="FFA5A5A5"/>
      </bottom>
      <diagonal/>
    </border>
    <border>
      <left/>
      <right style="thin">
        <color rgb="FF000000"/>
      </right>
      <top/>
      <bottom style="medium">
        <color rgb="FFA5A5A5"/>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right/>
      <top style="medium">
        <color rgb="FFA5A5A5"/>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E7E6E6"/>
      </bottom>
      <diagonal/>
    </border>
    <border>
      <left/>
      <right style="thin">
        <color rgb="FF000000"/>
      </right>
      <top/>
      <bottom style="thin">
        <color rgb="FFE7E6E6"/>
      </bottom>
      <diagonal/>
    </border>
    <border>
      <left style="thin">
        <color indexed="64"/>
      </left>
      <right style="thin">
        <color indexed="64"/>
      </right>
      <top style="thin">
        <color indexed="64"/>
      </top>
      <bottom style="medium">
        <color rgb="FFA5A5A5"/>
      </bottom>
      <diagonal/>
    </border>
    <border>
      <left style="thin">
        <color indexed="64"/>
      </left>
      <right style="thin">
        <color indexed="64"/>
      </right>
      <top style="medium">
        <color rgb="FFA5A5A5"/>
      </top>
      <bottom/>
      <diagonal/>
    </border>
    <border>
      <left style="thin">
        <color indexed="64"/>
      </left>
      <right/>
      <top style="thin">
        <color indexed="64"/>
      </top>
      <bottom style="medium">
        <color rgb="FFA5A5A5"/>
      </bottom>
      <diagonal/>
    </border>
    <border>
      <left style="thin">
        <color rgb="FF000000"/>
      </left>
      <right/>
      <top style="thin">
        <color indexed="64"/>
      </top>
      <bottom style="medium">
        <color rgb="FFA5A5A5"/>
      </bottom>
      <diagonal/>
    </border>
    <border>
      <left style="thin">
        <color indexed="64"/>
      </left>
      <right/>
      <top style="medium">
        <color rgb="FFA5A5A5"/>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top/>
      <bottom style="thin">
        <color rgb="FFFFFFFF"/>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bottom style="medium">
        <color rgb="FFA5A5A5"/>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rgb="FF07094A"/>
      </bottom>
      <diagonal/>
    </border>
    <border>
      <left/>
      <right/>
      <top style="thin">
        <color indexed="64"/>
      </top>
      <bottom style="medium">
        <color rgb="FF07094A"/>
      </bottom>
      <diagonal/>
    </border>
    <border>
      <left/>
      <right style="thin">
        <color indexed="64"/>
      </right>
      <top style="thin">
        <color indexed="64"/>
      </top>
      <bottom style="medium">
        <color rgb="FF07094A"/>
      </bottom>
      <diagonal/>
    </border>
    <border>
      <left/>
      <right style="thin">
        <color indexed="64"/>
      </right>
      <top style="medium">
        <color rgb="FF07094A"/>
      </top>
      <bottom/>
      <diagonal/>
    </border>
    <border>
      <left/>
      <right style="thin">
        <color rgb="FF000000"/>
      </right>
      <top style="medium">
        <color rgb="FFA5A5A5"/>
      </top>
      <bottom/>
      <diagonal/>
    </border>
    <border>
      <left/>
      <right style="thin">
        <color indexed="64"/>
      </right>
      <top style="thin">
        <color rgb="FF000000"/>
      </top>
      <bottom style="thin">
        <color rgb="FF000000"/>
      </bottom>
      <diagonal/>
    </border>
    <border>
      <left/>
      <right style="thin">
        <color rgb="FF000000"/>
      </right>
      <top style="thin">
        <color indexed="64"/>
      </top>
      <bottom style="thin">
        <color rgb="FF000000"/>
      </bottom>
      <diagonal/>
    </border>
    <border>
      <left/>
      <right style="dashed">
        <color rgb="FFA5A5A5"/>
      </right>
      <top/>
      <bottom/>
      <diagonal/>
    </border>
    <border>
      <left style="thin">
        <color rgb="FF000000"/>
      </left>
      <right style="thin">
        <color indexed="64"/>
      </right>
      <top/>
      <bottom style="thin">
        <color rgb="FF000000"/>
      </bottom>
      <diagonal/>
    </border>
    <border>
      <left style="thin">
        <color rgb="FF7F7F7F"/>
      </left>
      <right/>
      <top/>
      <bottom/>
      <diagonal/>
    </border>
    <border>
      <left style="medium">
        <color indexed="64"/>
      </left>
      <right/>
      <top/>
      <bottom style="thin">
        <color indexed="64"/>
      </bottom>
      <diagonal/>
    </border>
    <border>
      <left/>
      <right style="thin">
        <color rgb="FF000000"/>
      </right>
      <top style="thin">
        <color rgb="FF000000"/>
      </top>
      <bottom style="thin">
        <color rgb="FF000000"/>
      </bottom>
      <diagonal/>
    </border>
    <border>
      <left style="thin">
        <color indexed="64"/>
      </left>
      <right/>
      <top style="medium">
        <color rgb="FFA5A5A5"/>
      </top>
      <bottom style="medium">
        <color rgb="FFA5A5A5"/>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medium">
        <color rgb="FFA5A5A5"/>
      </top>
      <bottom style="thin">
        <color rgb="FF000000"/>
      </bottom>
      <diagonal/>
    </border>
    <border>
      <left style="thin">
        <color indexed="64"/>
      </left>
      <right/>
      <top/>
      <bottom style="medium">
        <color rgb="FFA5A5A5"/>
      </bottom>
      <diagonal/>
    </border>
    <border>
      <left style="thin">
        <color indexed="64"/>
      </left>
      <right/>
      <top style="medium">
        <color rgb="FFA5A5A5"/>
      </top>
      <bottom style="thin">
        <color rgb="FF000000"/>
      </bottom>
      <diagonal/>
    </border>
  </borders>
  <cellStyleXfs count="9">
    <xf numFmtId="0" fontId="0" fillId="0" borderId="0"/>
    <xf numFmtId="43" fontId="5" fillId="0" borderId="0" applyFont="0" applyFill="0" applyBorder="0" applyAlignment="0" applyProtection="0"/>
    <xf numFmtId="0" fontId="7" fillId="0" borderId="0" applyNumberForma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9" fontId="5" fillId="0" borderId="0" applyFont="0" applyFill="0" applyBorder="0" applyAlignment="0" applyProtection="0"/>
    <xf numFmtId="0" fontId="32" fillId="20" borderId="29" applyNumberFormat="0" applyAlignment="0" applyProtection="0"/>
    <xf numFmtId="0" fontId="33" fillId="19" borderId="0" applyNumberFormat="0" applyBorder="0" applyAlignment="0" applyProtection="0"/>
    <xf numFmtId="0" fontId="5" fillId="36" borderId="0" applyNumberFormat="0" applyBorder="0" applyAlignment="0" applyProtection="0"/>
  </cellStyleXfs>
  <cellXfs count="1587">
    <xf numFmtId="0" fontId="0" fillId="0" borderId="0" xfId="0"/>
    <xf numFmtId="0" fontId="0" fillId="3" borderId="0" xfId="0" applyFill="1"/>
    <xf numFmtId="0" fontId="4" fillId="0" borderId="0" xfId="0" applyFont="1"/>
    <xf numFmtId="0" fontId="4" fillId="3" borderId="0" xfId="0" applyFont="1" applyFill="1"/>
    <xf numFmtId="3" fontId="0" fillId="3" borderId="0" xfId="0" applyNumberFormat="1" applyFill="1"/>
    <xf numFmtId="0" fontId="6" fillId="3" borderId="0" xfId="0" applyFont="1" applyFill="1" applyAlignment="1">
      <alignment vertical="center"/>
    </xf>
    <xf numFmtId="3" fontId="6" fillId="3" borderId="0" xfId="0" applyNumberFormat="1" applyFont="1" applyFill="1" applyAlignment="1">
      <alignment horizontal="right" vertical="center"/>
    </xf>
    <xf numFmtId="0" fontId="6" fillId="3" borderId="0" xfId="0" applyFont="1" applyFill="1" applyAlignment="1">
      <alignment horizontal="right" vertical="center"/>
    </xf>
    <xf numFmtId="165" fontId="0" fillId="3" borderId="0" xfId="0" applyNumberFormat="1" applyFill="1"/>
    <xf numFmtId="0" fontId="0" fillId="3" borderId="0" xfId="0" applyFill="1" applyAlignment="1">
      <alignment horizontal="right"/>
    </xf>
    <xf numFmtId="0" fontId="12" fillId="0" borderId="0" xfId="2" applyFont="1" applyBorder="1" applyAlignment="1">
      <alignment vertical="center"/>
    </xf>
    <xf numFmtId="0" fontId="9" fillId="6" borderId="0" xfId="0" applyFont="1" applyFill="1"/>
    <xf numFmtId="0" fontId="9" fillId="7" borderId="0" xfId="0" applyFont="1" applyFill="1"/>
    <xf numFmtId="0" fontId="13" fillId="8" borderId="4" xfId="0" applyFont="1" applyFill="1" applyBorder="1" applyAlignment="1">
      <alignment vertical="center"/>
    </xf>
    <xf numFmtId="0" fontId="15" fillId="9" borderId="1" xfId="0" applyFont="1" applyFill="1" applyBorder="1"/>
    <xf numFmtId="0" fontId="1" fillId="0" borderId="0" xfId="0" applyFont="1" applyAlignment="1">
      <alignment horizontal="left" vertical="center" wrapText="1" readingOrder="1"/>
    </xf>
    <xf numFmtId="0" fontId="16" fillId="0" borderId="0" xfId="2" applyFont="1" applyFill="1"/>
    <xf numFmtId="2" fontId="11" fillId="0" borderId="0" xfId="0" quotePrefix="1" applyNumberFormat="1" applyFont="1" applyAlignment="1">
      <alignment horizontal="center" vertical="center"/>
    </xf>
    <xf numFmtId="0" fontId="11" fillId="0" borderId="9" xfId="0" applyFont="1" applyBorder="1"/>
    <xf numFmtId="0" fontId="11" fillId="0" borderId="0" xfId="0" applyFont="1" applyAlignment="1">
      <alignment horizontal="center" vertical="center"/>
    </xf>
    <xf numFmtId="0" fontId="11" fillId="0" borderId="0" xfId="0" quotePrefix="1" applyFont="1" applyAlignment="1">
      <alignment vertical="center"/>
    </xf>
    <xf numFmtId="2" fontId="11" fillId="0" borderId="0" xfId="0" applyNumberFormat="1" applyFont="1" applyAlignment="1">
      <alignment horizontal="center" vertical="center"/>
    </xf>
    <xf numFmtId="0" fontId="17" fillId="0" borderId="0" xfId="0" applyFont="1" applyAlignment="1">
      <alignment vertical="center"/>
    </xf>
    <xf numFmtId="0" fontId="11" fillId="0" borderId="12" xfId="3" quotePrefix="1" applyFont="1" applyFill="1" applyBorder="1" applyAlignment="1">
      <alignment horizontal="left" vertical="center"/>
    </xf>
    <xf numFmtId="0" fontId="11" fillId="0" borderId="12" xfId="0" quotePrefix="1" applyFont="1" applyBorder="1"/>
    <xf numFmtId="0" fontId="0" fillId="12" borderId="0" xfId="0" applyFill="1"/>
    <xf numFmtId="0" fontId="17" fillId="0" borderId="9" xfId="0" applyFont="1" applyBorder="1" applyAlignment="1">
      <alignment horizontal="center" vertical="center"/>
    </xf>
    <xf numFmtId="0" fontId="17" fillId="0" borderId="9" xfId="0" applyFont="1" applyBorder="1" applyAlignment="1">
      <alignment horizontal="left" vertical="center"/>
    </xf>
    <xf numFmtId="0" fontId="11" fillId="0" borderId="0" xfId="0" applyFont="1" applyAlignment="1">
      <alignment horizontal="left" vertical="center"/>
    </xf>
    <xf numFmtId="0" fontId="11" fillId="0" borderId="2" xfId="3" quotePrefix="1" applyFont="1" applyFill="1" applyBorder="1"/>
    <xf numFmtId="0" fontId="17" fillId="0" borderId="12" xfId="3" applyFont="1" applyFill="1" applyBorder="1" applyAlignment="1">
      <alignment vertical="center" wrapText="1"/>
    </xf>
    <xf numFmtId="0" fontId="10" fillId="0" borderId="0" xfId="4" applyFont="1" applyFill="1" applyAlignment="1">
      <alignment horizontal="left" vertical="center"/>
    </xf>
    <xf numFmtId="0" fontId="11" fillId="0" borderId="0" xfId="0" quotePrefix="1" applyFont="1" applyAlignment="1">
      <alignment horizontal="center"/>
    </xf>
    <xf numFmtId="0" fontId="11" fillId="0" borderId="0" xfId="0" applyFont="1" applyAlignment="1">
      <alignment horizontal="center"/>
    </xf>
    <xf numFmtId="0" fontId="0" fillId="3" borderId="0" xfId="0" applyFill="1" applyAlignment="1">
      <alignment horizontal="center" vertical="center"/>
    </xf>
    <xf numFmtId="0" fontId="8" fillId="0" borderId="0" xfId="0" applyFont="1" applyAlignment="1">
      <alignment vertical="center"/>
    </xf>
    <xf numFmtId="0" fontId="0" fillId="0" borderId="0" xfId="0" applyAlignment="1">
      <alignment horizontal="right"/>
    </xf>
    <xf numFmtId="0" fontId="11" fillId="0" borderId="0" xfId="0" applyFont="1"/>
    <xf numFmtId="0" fontId="4" fillId="0" borderId="0" xfId="0" applyFont="1" applyAlignment="1">
      <alignment vertical="center"/>
    </xf>
    <xf numFmtId="0" fontId="19" fillId="6" borderId="0" xfId="0" applyFont="1" applyFill="1" applyAlignment="1">
      <alignment horizontal="left" vertical="center"/>
    </xf>
    <xf numFmtId="49" fontId="11" fillId="0" borderId="0" xfId="3" applyNumberFormat="1" applyFont="1" applyFill="1" applyAlignment="1">
      <alignment horizontal="left" vertical="center" wrapText="1"/>
    </xf>
    <xf numFmtId="0" fontId="9" fillId="16" borderId="5" xfId="0" applyFont="1" applyFill="1" applyBorder="1" applyAlignment="1">
      <alignment vertical="center"/>
    </xf>
    <xf numFmtId="2" fontId="11" fillId="0" borderId="0" xfId="3" quotePrefix="1" applyNumberFormat="1" applyFont="1" applyFill="1" applyBorder="1" applyAlignment="1">
      <alignment horizontal="center" vertical="center"/>
    </xf>
    <xf numFmtId="0" fontId="8" fillId="0" borderId="0" xfId="0" applyFont="1" applyAlignment="1">
      <alignment vertical="center" wrapText="1"/>
    </xf>
    <xf numFmtId="0" fontId="21" fillId="0" borderId="0" xfId="2" applyFont="1" applyFill="1"/>
    <xf numFmtId="0" fontId="11" fillId="0" borderId="0" xfId="0" applyFont="1" applyAlignment="1">
      <alignment vertical="center"/>
    </xf>
    <xf numFmtId="0" fontId="23" fillId="0" borderId="0" xfId="2" applyFont="1" applyFill="1"/>
    <xf numFmtId="0" fontId="23" fillId="0" borderId="0" xfId="2" applyFont="1" applyFill="1" applyBorder="1"/>
    <xf numFmtId="0" fontId="23" fillId="0" borderId="0" xfId="2" applyFont="1" applyAlignment="1">
      <alignment vertical="center"/>
    </xf>
    <xf numFmtId="0" fontId="23" fillId="0" borderId="0" xfId="2" applyFont="1"/>
    <xf numFmtId="0" fontId="13" fillId="17" borderId="0" xfId="2" applyFont="1" applyFill="1" applyAlignment="1">
      <alignment vertical="center"/>
    </xf>
    <xf numFmtId="0" fontId="25" fillId="10" borderId="0" xfId="2" applyFont="1" applyFill="1" applyAlignment="1">
      <alignment vertical="center"/>
    </xf>
    <xf numFmtId="0" fontId="25" fillId="10" borderId="0" xfId="3" applyNumberFormat="1" applyFont="1" applyBorder="1" applyAlignment="1">
      <alignment horizontal="left" vertical="center" wrapText="1"/>
    </xf>
    <xf numFmtId="0" fontId="25" fillId="10" borderId="0" xfId="3" applyFont="1" applyAlignment="1">
      <alignment horizontal="left" vertical="center" wrapText="1"/>
    </xf>
    <xf numFmtId="0" fontId="25" fillId="0" borderId="0" xfId="2" applyFont="1" applyFill="1" applyAlignment="1">
      <alignment vertical="center" wrapText="1"/>
    </xf>
    <xf numFmtId="2" fontId="25" fillId="5" borderId="0" xfId="0" applyNumberFormat="1" applyFont="1" applyFill="1" applyAlignment="1">
      <alignment horizontal="left" vertical="center" wrapText="1"/>
    </xf>
    <xf numFmtId="0" fontId="25" fillId="5" borderId="0" xfId="2" applyFont="1" applyFill="1" applyBorder="1" applyAlignment="1">
      <alignment horizontal="left" vertical="center" wrapText="1"/>
    </xf>
    <xf numFmtId="0" fontId="25" fillId="0" borderId="0" xfId="1" applyNumberFormat="1" applyFont="1" applyFill="1" applyBorder="1" applyAlignment="1">
      <alignment horizontal="left" vertical="center"/>
    </xf>
    <xf numFmtId="0" fontId="25" fillId="0" borderId="0" xfId="1" applyNumberFormat="1" applyFont="1" applyFill="1" applyBorder="1" applyAlignment="1">
      <alignment horizontal="left" vertical="center" wrapText="1"/>
    </xf>
    <xf numFmtId="0" fontId="25" fillId="12" borderId="0" xfId="1" applyNumberFormat="1" applyFont="1" applyFill="1" applyBorder="1" applyAlignment="1">
      <alignment horizontal="left" vertical="center" wrapText="1"/>
    </xf>
    <xf numFmtId="0" fontId="25" fillId="0" borderId="0" xfId="3" applyNumberFormat="1" applyFont="1" applyFill="1" applyBorder="1" applyAlignment="1">
      <alignment horizontal="left" vertical="center"/>
    </xf>
    <xf numFmtId="0" fontId="25" fillId="0" borderId="0" xfId="3" applyNumberFormat="1" applyFont="1" applyFill="1" applyBorder="1" applyAlignment="1">
      <alignment horizontal="left" vertical="center" wrapText="1"/>
    </xf>
    <xf numFmtId="0" fontId="25" fillId="0" borderId="0" xfId="3" quotePrefix="1" applyFont="1" applyFill="1" applyBorder="1" applyAlignment="1">
      <alignment horizontal="left" vertical="center"/>
    </xf>
    <xf numFmtId="0" fontId="25" fillId="12" borderId="0" xfId="0" applyFont="1" applyFill="1" applyAlignment="1">
      <alignment vertical="center" wrapText="1"/>
    </xf>
    <xf numFmtId="0" fontId="25" fillId="0" borderId="0" xfId="3" quotePrefix="1" applyFont="1" applyFill="1" applyBorder="1" applyAlignment="1">
      <alignment horizontal="left" vertical="center" wrapText="1"/>
    </xf>
    <xf numFmtId="0" fontId="25" fillId="10" borderId="0" xfId="3" applyFont="1" applyAlignment="1">
      <alignment horizontal="left" vertical="center"/>
    </xf>
    <xf numFmtId="0" fontId="25" fillId="0" borderId="0" xfId="2" quotePrefix="1" applyFont="1" applyFill="1" applyBorder="1" applyAlignment="1">
      <alignment horizontal="left" vertical="center"/>
    </xf>
    <xf numFmtId="0" fontId="25" fillId="0" borderId="0" xfId="0" quotePrefix="1" applyFont="1" applyAlignment="1">
      <alignment vertical="center"/>
    </xf>
    <xf numFmtId="0" fontId="25" fillId="0" borderId="0" xfId="0" applyFont="1" applyAlignment="1">
      <alignment vertical="center" wrapText="1"/>
    </xf>
    <xf numFmtId="0" fontId="25" fillId="12" borderId="0" xfId="0" applyFont="1" applyFill="1" applyAlignment="1">
      <alignment horizontal="left" vertical="center"/>
    </xf>
    <xf numFmtId="2" fontId="25" fillId="10" borderId="0" xfId="3" applyNumberFormat="1" applyFont="1" applyBorder="1" applyAlignment="1">
      <alignment horizontal="left" vertical="center" wrapText="1"/>
    </xf>
    <xf numFmtId="0" fontId="25" fillId="10" borderId="0" xfId="2" applyFont="1" applyFill="1" applyAlignment="1">
      <alignment vertical="center" wrapText="1"/>
    </xf>
    <xf numFmtId="0" fontId="25" fillId="0" borderId="0" xfId="2" quotePrefix="1" applyFont="1" applyFill="1" applyAlignment="1">
      <alignment vertical="center"/>
    </xf>
    <xf numFmtId="0" fontId="25" fillId="12" borderId="0" xfId="0" quotePrefix="1" applyFont="1" applyFill="1" applyAlignment="1">
      <alignment vertical="center"/>
    </xf>
    <xf numFmtId="0" fontId="25" fillId="12" borderId="0" xfId="2" applyFont="1" applyFill="1" applyAlignment="1">
      <alignment vertical="center" wrapText="1"/>
    </xf>
    <xf numFmtId="0" fontId="25" fillId="12" borderId="0" xfId="0" applyFont="1" applyFill="1" applyAlignment="1">
      <alignment vertical="center"/>
    </xf>
    <xf numFmtId="0" fontId="25" fillId="0" borderId="0" xfId="0" applyFont="1" applyAlignment="1">
      <alignment vertical="center"/>
    </xf>
    <xf numFmtId="0" fontId="25" fillId="5" borderId="0" xfId="2" quotePrefix="1" applyFont="1" applyFill="1" applyBorder="1" applyAlignment="1">
      <alignment horizontal="left" vertical="center" wrapText="1"/>
    </xf>
    <xf numFmtId="0" fontId="25" fillId="12" borderId="0" xfId="0" quotePrefix="1" applyFont="1" applyFill="1" applyAlignment="1">
      <alignment vertical="center" wrapText="1"/>
    </xf>
    <xf numFmtId="0" fontId="25" fillId="0" borderId="0" xfId="0" quotePrefix="1" applyFont="1" applyAlignment="1">
      <alignment vertical="center" wrapText="1"/>
    </xf>
    <xf numFmtId="0" fontId="25" fillId="10" borderId="0" xfId="3" quotePrefix="1" applyFont="1" applyBorder="1" applyAlignment="1">
      <alignment horizontal="left" vertical="center" wrapText="1"/>
    </xf>
    <xf numFmtId="0" fontId="0" fillId="0" borderId="0" xfId="0" applyAlignment="1">
      <alignment horizontal="center"/>
    </xf>
    <xf numFmtId="0" fontId="25" fillId="10" borderId="0" xfId="3" applyNumberFormat="1" applyFont="1" applyBorder="1" applyAlignment="1">
      <alignment horizontal="center" vertical="center"/>
    </xf>
    <xf numFmtId="0" fontId="25" fillId="5" borderId="0" xfId="0" applyFont="1" applyFill="1" applyAlignment="1">
      <alignment horizontal="center" vertical="center" wrapText="1"/>
    </xf>
    <xf numFmtId="0" fontId="25" fillId="0" borderId="0" xfId="1" applyNumberFormat="1" applyFont="1" applyFill="1" applyBorder="1" applyAlignment="1">
      <alignment horizontal="center" vertical="center"/>
    </xf>
    <xf numFmtId="0" fontId="25" fillId="12" borderId="0" xfId="1" applyNumberFormat="1" applyFont="1" applyFill="1" applyBorder="1" applyAlignment="1">
      <alignment horizontal="center" vertical="center"/>
    </xf>
    <xf numFmtId="0" fontId="25" fillId="0" borderId="0" xfId="3" applyNumberFormat="1" applyFont="1" applyFill="1" applyBorder="1" applyAlignment="1">
      <alignment horizontal="center" vertical="center"/>
    </xf>
    <xf numFmtId="49" fontId="25" fillId="12" borderId="0" xfId="1" applyNumberFormat="1" applyFont="1" applyFill="1" applyBorder="1" applyAlignment="1">
      <alignment horizontal="center" vertical="center" wrapText="1"/>
    </xf>
    <xf numFmtId="0" fontId="25" fillId="12" borderId="0" xfId="0" applyFont="1" applyFill="1" applyAlignment="1">
      <alignment horizontal="center" vertical="center"/>
    </xf>
    <xf numFmtId="0" fontId="25" fillId="12" borderId="0" xfId="3" applyNumberFormat="1" applyFont="1" applyFill="1" applyBorder="1" applyAlignment="1">
      <alignment horizontal="center" vertical="center"/>
    </xf>
    <xf numFmtId="0" fontId="25" fillId="0" borderId="0" xfId="0" applyFont="1" applyAlignment="1">
      <alignment horizontal="center" vertical="center"/>
    </xf>
    <xf numFmtId="49" fontId="25" fillId="12" borderId="0" xfId="1" applyNumberFormat="1" applyFont="1" applyFill="1" applyBorder="1" applyAlignment="1">
      <alignment horizontal="center" vertical="center"/>
    </xf>
    <xf numFmtId="0" fontId="25" fillId="10" borderId="0" xfId="3" applyFont="1" applyBorder="1" applyAlignment="1">
      <alignment horizontal="left" vertical="center" wrapText="1"/>
    </xf>
    <xf numFmtId="0" fontId="4" fillId="0" borderId="0" xfId="0" applyFont="1" applyAlignment="1">
      <alignment vertical="center" wrapText="1"/>
    </xf>
    <xf numFmtId="0" fontId="11" fillId="0" borderId="0" xfId="0" applyFont="1" applyAlignment="1">
      <alignment vertical="center" wrapText="1"/>
    </xf>
    <xf numFmtId="0" fontId="14" fillId="0" borderId="0" xfId="0" applyFont="1" applyAlignment="1">
      <alignment vertical="center"/>
    </xf>
    <xf numFmtId="0" fontId="25" fillId="0" borderId="0" xfId="2" applyFont="1" applyAlignment="1">
      <alignment vertical="center" wrapText="1"/>
    </xf>
    <xf numFmtId="0" fontId="11" fillId="0" borderId="12" xfId="0" applyFont="1" applyBorder="1" applyAlignment="1">
      <alignment horizontal="left" vertical="center"/>
    </xf>
    <xf numFmtId="0" fontId="17" fillId="5" borderId="9" xfId="0" applyFont="1" applyFill="1" applyBorder="1" applyAlignment="1">
      <alignment horizontal="right" vertical="center" wrapText="1"/>
    </xf>
    <xf numFmtId="0" fontId="17" fillId="5" borderId="10" xfId="0" applyFont="1" applyFill="1" applyBorder="1" applyAlignment="1">
      <alignment horizontal="right" vertical="center" wrapText="1"/>
    </xf>
    <xf numFmtId="9" fontId="22" fillId="0" borderId="13" xfId="0" applyNumberFormat="1" applyFont="1" applyBorder="1" applyAlignment="1">
      <alignment horizontal="right"/>
    </xf>
    <xf numFmtId="9" fontId="22" fillId="0" borderId="12" xfId="0" applyNumberFormat="1" applyFont="1" applyBorder="1" applyAlignment="1">
      <alignment horizontal="right"/>
    </xf>
    <xf numFmtId="9" fontId="22" fillId="0" borderId="12" xfId="0" applyNumberFormat="1" applyFont="1" applyBorder="1" applyAlignment="1">
      <alignment horizontal="right" vertical="center"/>
    </xf>
    <xf numFmtId="9" fontId="22" fillId="0" borderId="13" xfId="0" applyNumberFormat="1" applyFont="1" applyBorder="1" applyAlignment="1">
      <alignment horizontal="right" vertical="center"/>
    </xf>
    <xf numFmtId="9" fontId="22" fillId="0" borderId="16" xfId="0" applyNumberFormat="1" applyFont="1" applyBorder="1" applyAlignment="1">
      <alignment horizontal="right"/>
    </xf>
    <xf numFmtId="3" fontId="11" fillId="0" borderId="13" xfId="3" applyNumberFormat="1" applyFont="1" applyFill="1" applyBorder="1" applyAlignment="1">
      <alignment horizontal="right" vertical="center"/>
    </xf>
    <xf numFmtId="9" fontId="11" fillId="0" borderId="13" xfId="3" quotePrefix="1" applyNumberFormat="1" applyFont="1" applyFill="1" applyBorder="1" applyAlignment="1">
      <alignment horizontal="right" vertical="center"/>
    </xf>
    <xf numFmtId="0" fontId="17" fillId="0" borderId="10" xfId="0" applyFont="1" applyBorder="1" applyAlignment="1">
      <alignment horizontal="right" vertical="center" wrapText="1"/>
    </xf>
    <xf numFmtId="3" fontId="11" fillId="0" borderId="13" xfId="0" applyNumberFormat="1" applyFont="1" applyBorder="1" applyAlignment="1">
      <alignment horizontal="right" vertical="center"/>
    </xf>
    <xf numFmtId="0" fontId="11" fillId="0" borderId="0" xfId="0" applyFont="1" applyAlignment="1">
      <alignment horizontal="right"/>
    </xf>
    <xf numFmtId="2" fontId="11" fillId="0" borderId="0" xfId="0" quotePrefix="1" applyNumberFormat="1" applyFont="1" applyAlignment="1">
      <alignment horizontal="right" vertical="center"/>
    </xf>
    <xf numFmtId="9" fontId="11" fillId="0" borderId="13" xfId="0" applyNumberFormat="1" applyFont="1" applyBorder="1" applyAlignment="1">
      <alignment horizontal="right"/>
    </xf>
    <xf numFmtId="3" fontId="11" fillId="0" borderId="13" xfId="0" applyNumberFormat="1" applyFont="1" applyBorder="1" applyAlignment="1">
      <alignment horizontal="right"/>
    </xf>
    <xf numFmtId="0" fontId="0" fillId="5" borderId="0" xfId="0" applyFill="1"/>
    <xf numFmtId="0" fontId="31" fillId="0" borderId="0" xfId="0" applyFont="1" applyAlignment="1">
      <alignment horizontal="left" vertical="center"/>
    </xf>
    <xf numFmtId="2" fontId="11" fillId="0" borderId="0" xfId="0" applyNumberFormat="1" applyFont="1" applyAlignment="1">
      <alignment horizontal="right" vertical="center"/>
    </xf>
    <xf numFmtId="0" fontId="2" fillId="0" borderId="0" xfId="0" applyFont="1" applyAlignment="1">
      <alignment horizontal="left" vertical="center" wrapText="1" readingOrder="1"/>
    </xf>
    <xf numFmtId="2" fontId="11" fillId="0" borderId="0" xfId="3" quotePrefix="1" applyNumberFormat="1" applyFont="1" applyFill="1" applyBorder="1" applyAlignment="1">
      <alignment horizontal="right" vertical="center"/>
    </xf>
    <xf numFmtId="3" fontId="11" fillId="0" borderId="0" xfId="3" applyNumberFormat="1" applyFont="1" applyFill="1" applyBorder="1" applyAlignment="1">
      <alignment horizontal="right" vertical="center"/>
    </xf>
    <xf numFmtId="1" fontId="17" fillId="5" borderId="8" xfId="0" applyNumberFormat="1" applyFont="1" applyFill="1" applyBorder="1" applyAlignment="1">
      <alignment horizontal="right" vertical="center" wrapText="1"/>
    </xf>
    <xf numFmtId="3" fontId="11" fillId="0" borderId="0" xfId="3" quotePrefix="1" applyNumberFormat="1" applyFont="1" applyFill="1" applyBorder="1" applyAlignment="1">
      <alignment horizontal="right" vertical="center"/>
    </xf>
    <xf numFmtId="0" fontId="11" fillId="13" borderId="0" xfId="0" quotePrefix="1" applyFont="1" applyFill="1" applyAlignment="1">
      <alignment vertical="center"/>
    </xf>
    <xf numFmtId="0" fontId="11" fillId="0" borderId="0" xfId="0" quotePrefix="1" applyFont="1" applyAlignment="1">
      <alignment vertical="center" wrapText="1"/>
    </xf>
    <xf numFmtId="0" fontId="11" fillId="0" borderId="0" xfId="3" quotePrefix="1" applyFont="1" applyFill="1" applyBorder="1" applyAlignment="1">
      <alignment horizontal="left" vertical="center"/>
    </xf>
    <xf numFmtId="0" fontId="11" fillId="13" borderId="0" xfId="0" applyFont="1" applyFill="1"/>
    <xf numFmtId="0" fontId="11" fillId="0" borderId="32" xfId="0" applyFont="1" applyBorder="1"/>
    <xf numFmtId="0" fontId="11" fillId="0" borderId="32" xfId="0" applyFont="1" applyBorder="1" applyAlignment="1">
      <alignment horizontal="center"/>
    </xf>
    <xf numFmtId="0" fontId="11" fillId="5" borderId="0" xfId="0" applyFont="1" applyFill="1"/>
    <xf numFmtId="0" fontId="34" fillId="5" borderId="0" xfId="0" applyFont="1" applyFill="1" applyAlignment="1">
      <alignment horizontal="center"/>
    </xf>
    <xf numFmtId="4" fontId="11" fillId="0" borderId="0" xfId="3" applyNumberFormat="1" applyFont="1" applyFill="1" applyBorder="1" applyAlignment="1">
      <alignment horizontal="center" vertical="center"/>
    </xf>
    <xf numFmtId="49" fontId="25" fillId="0" borderId="0" xfId="0" applyNumberFormat="1" applyFont="1" applyAlignment="1">
      <alignment horizontal="left" vertical="center" wrapText="1"/>
    </xf>
    <xf numFmtId="4" fontId="11" fillId="0" borderId="0" xfId="3" applyNumberFormat="1" applyFont="1" applyFill="1" applyBorder="1" applyAlignment="1">
      <alignment horizontal="right" vertical="center"/>
    </xf>
    <xf numFmtId="1" fontId="17" fillId="0" borderId="8" xfId="0" applyNumberFormat="1" applyFont="1" applyBorder="1" applyAlignment="1">
      <alignment horizontal="right" vertical="center" wrapText="1"/>
    </xf>
    <xf numFmtId="1" fontId="17" fillId="0" borderId="7" xfId="0" applyNumberFormat="1" applyFont="1" applyBorder="1" applyAlignment="1">
      <alignment horizontal="right" vertical="center" wrapText="1"/>
    </xf>
    <xf numFmtId="2" fontId="11" fillId="0" borderId="0" xfId="3" applyNumberFormat="1" applyFont="1" applyFill="1" applyBorder="1" applyAlignment="1">
      <alignment horizontal="right" vertical="center"/>
    </xf>
    <xf numFmtId="3" fontId="11" fillId="5" borderId="13" xfId="0" applyNumberFormat="1" applyFont="1" applyFill="1" applyBorder="1" applyAlignment="1">
      <alignment horizontal="right" vertical="center" wrapText="1"/>
    </xf>
    <xf numFmtId="3" fontId="11" fillId="0" borderId="3" xfId="0" applyNumberFormat="1" applyFont="1" applyBorder="1" applyAlignment="1">
      <alignment horizontal="right"/>
    </xf>
    <xf numFmtId="9" fontId="11" fillId="0" borderId="0" xfId="3" quotePrefix="1" applyNumberFormat="1" applyFont="1" applyFill="1" applyBorder="1" applyAlignment="1">
      <alignment horizontal="right" vertical="center"/>
    </xf>
    <xf numFmtId="0" fontId="4" fillId="0" borderId="0" xfId="0" applyFont="1" applyAlignment="1">
      <alignment horizontal="right"/>
    </xf>
    <xf numFmtId="9" fontId="22" fillId="0" borderId="13" xfId="0" applyNumberFormat="1" applyFont="1" applyBorder="1" applyAlignment="1">
      <alignment horizontal="right" vertical="center" wrapText="1"/>
    </xf>
    <xf numFmtId="0" fontId="11" fillId="0" borderId="12" xfId="3" applyFont="1" applyFill="1" applyBorder="1" applyAlignment="1">
      <alignment horizontal="left" vertical="center"/>
    </xf>
    <xf numFmtId="0" fontId="22" fillId="0" borderId="0" xfId="0" applyFont="1" applyAlignment="1">
      <alignment horizontal="left" vertical="center" wrapText="1" readingOrder="1"/>
    </xf>
    <xf numFmtId="2" fontId="17" fillId="0" borderId="0" xfId="3" quotePrefix="1" applyNumberFormat="1" applyFont="1" applyFill="1" applyBorder="1" applyAlignment="1">
      <alignment horizontal="right" vertical="center"/>
    </xf>
    <xf numFmtId="0" fontId="17" fillId="0" borderId="0" xfId="3" quotePrefix="1" applyFont="1" applyFill="1" applyBorder="1" applyAlignment="1">
      <alignment horizontal="right" vertical="center"/>
    </xf>
    <xf numFmtId="0" fontId="11" fillId="0" borderId="0" xfId="3" applyFont="1" applyFill="1" applyBorder="1" applyAlignment="1">
      <alignment horizontal="right" vertical="center"/>
    </xf>
    <xf numFmtId="0" fontId="10" fillId="0" borderId="0" xfId="4" applyFont="1" applyFill="1" applyBorder="1" applyAlignment="1">
      <alignment horizontal="left" vertical="center"/>
    </xf>
    <xf numFmtId="0" fontId="17" fillId="0" borderId="0" xfId="0" applyFont="1" applyAlignment="1">
      <alignment horizontal="right" vertical="center" wrapText="1"/>
    </xf>
    <xf numFmtId="1" fontId="17" fillId="0" borderId="0" xfId="0" applyNumberFormat="1" applyFont="1" applyAlignment="1">
      <alignment horizontal="right" vertical="center" wrapText="1"/>
    </xf>
    <xf numFmtId="0" fontId="11" fillId="0" borderId="0" xfId="3" applyFont="1" applyFill="1" applyBorder="1" applyAlignment="1">
      <alignment horizontal="right" vertical="center" wrapText="1"/>
    </xf>
    <xf numFmtId="0" fontId="11" fillId="0" borderId="0" xfId="0" applyFont="1" applyAlignment="1">
      <alignment horizontal="right" vertical="center"/>
    </xf>
    <xf numFmtId="0" fontId="17" fillId="0" borderId="42" xfId="0" applyFont="1" applyBorder="1" applyAlignment="1">
      <alignment horizontal="right" vertical="center"/>
    </xf>
    <xf numFmtId="0" fontId="11" fillId="0" borderId="42" xfId="0" applyFont="1" applyBorder="1" applyAlignment="1">
      <alignment horizontal="right"/>
    </xf>
    <xf numFmtId="4" fontId="22" fillId="0" borderId="13" xfId="0" applyNumberFormat="1" applyFont="1" applyBorder="1" applyAlignment="1">
      <alignment horizontal="right" vertical="center"/>
    </xf>
    <xf numFmtId="2" fontId="22" fillId="0" borderId="13" xfId="0" applyNumberFormat="1" applyFont="1" applyBorder="1" applyAlignment="1">
      <alignment horizontal="right" vertical="center"/>
    </xf>
    <xf numFmtId="10" fontId="22" fillId="0" borderId="0" xfId="0" applyNumberFormat="1" applyFont="1" applyAlignment="1">
      <alignment horizontal="right" vertical="center"/>
    </xf>
    <xf numFmtId="9" fontId="11" fillId="0" borderId="13" xfId="0" applyNumberFormat="1" applyFont="1" applyBorder="1" applyAlignment="1">
      <alignment horizontal="right" vertical="center" wrapText="1"/>
    </xf>
    <xf numFmtId="9" fontId="11" fillId="0" borderId="12" xfId="0" quotePrefix="1" applyNumberFormat="1" applyFont="1" applyBorder="1" applyAlignment="1">
      <alignment horizontal="right" vertical="center"/>
    </xf>
    <xf numFmtId="9" fontId="11" fillId="0" borderId="45" xfId="0" applyNumberFormat="1" applyFont="1" applyBorder="1" applyAlignment="1">
      <alignment horizontal="right" vertical="center"/>
    </xf>
    <xf numFmtId="9" fontId="11" fillId="0" borderId="12" xfId="0" applyNumberFormat="1" applyFont="1" applyBorder="1" applyAlignment="1">
      <alignment horizontal="right" vertical="center"/>
    </xf>
    <xf numFmtId="9" fontId="11" fillId="5" borderId="13" xfId="0" applyNumberFormat="1" applyFont="1" applyFill="1" applyBorder="1" applyAlignment="1">
      <alignment horizontal="right" vertical="center" wrapText="1"/>
    </xf>
    <xf numFmtId="166" fontId="11" fillId="0" borderId="13" xfId="0" applyNumberFormat="1" applyFont="1" applyBorder="1" applyAlignment="1">
      <alignment horizontal="right"/>
    </xf>
    <xf numFmtId="9" fontId="11" fillId="0" borderId="13" xfId="0" quotePrefix="1" applyNumberFormat="1" applyFont="1" applyBorder="1" applyAlignment="1">
      <alignment horizontal="right" vertical="center"/>
    </xf>
    <xf numFmtId="0" fontId="22" fillId="0" borderId="0" xfId="0" applyFont="1" applyAlignment="1">
      <alignment horizontal="center" vertical="center" wrapText="1" readingOrder="1"/>
    </xf>
    <xf numFmtId="0" fontId="22" fillId="0" borderId="0" xfId="0" applyFont="1" applyAlignment="1">
      <alignment horizontal="right" vertical="center" wrapText="1" readingOrder="1"/>
    </xf>
    <xf numFmtId="166" fontId="11" fillId="0" borderId="3" xfId="0" applyNumberFormat="1" applyFont="1" applyBorder="1" applyAlignment="1">
      <alignment horizontal="right" vertical="center" wrapText="1"/>
    </xf>
    <xf numFmtId="166" fontId="11" fillId="0" borderId="3" xfId="0" applyNumberFormat="1" applyFont="1" applyBorder="1" applyAlignment="1">
      <alignment horizontal="right"/>
    </xf>
    <xf numFmtId="165" fontId="22" fillId="0" borderId="13" xfId="0" applyNumberFormat="1" applyFont="1" applyBorder="1" applyAlignment="1">
      <alignment horizontal="right" vertical="center" wrapText="1"/>
    </xf>
    <xf numFmtId="165" fontId="22" fillId="0" borderId="13" xfId="0" applyNumberFormat="1" applyFont="1" applyBorder="1" applyAlignment="1">
      <alignment horizontal="right"/>
    </xf>
    <xf numFmtId="165" fontId="22" fillId="0" borderId="13" xfId="0" applyNumberFormat="1" applyFont="1" applyBorder="1" applyAlignment="1">
      <alignment horizontal="right" vertical="center"/>
    </xf>
    <xf numFmtId="0" fontId="11" fillId="13" borderId="43" xfId="0" applyFont="1" applyFill="1" applyBorder="1" applyAlignment="1">
      <alignment horizontal="right" vertical="center"/>
    </xf>
    <xf numFmtId="1" fontId="17" fillId="0" borderId="42" xfId="0" applyNumberFormat="1" applyFont="1" applyBorder="1" applyAlignment="1">
      <alignment horizontal="right" vertical="center" wrapText="1"/>
    </xf>
    <xf numFmtId="0" fontId="17" fillId="0" borderId="42" xfId="3" applyFont="1" applyFill="1" applyBorder="1" applyAlignment="1">
      <alignment horizontal="right" vertical="center" wrapText="1"/>
    </xf>
    <xf numFmtId="0" fontId="27" fillId="0" borderId="42" xfId="0" applyFont="1" applyBorder="1" applyAlignment="1">
      <alignment horizontal="right"/>
    </xf>
    <xf numFmtId="0" fontId="11" fillId="0" borderId="42" xfId="0" applyFont="1" applyBorder="1" applyAlignment="1">
      <alignment horizontal="right" vertical="center" wrapText="1"/>
    </xf>
    <xf numFmtId="4" fontId="11" fillId="0" borderId="42" xfId="3" applyNumberFormat="1" applyFont="1" applyFill="1" applyBorder="1" applyAlignment="1">
      <alignment horizontal="right" vertical="center"/>
    </xf>
    <xf numFmtId="2" fontId="11" fillId="0" borderId="42" xfId="0" quotePrefix="1" applyNumberFormat="1" applyFont="1" applyBorder="1" applyAlignment="1">
      <alignment horizontal="right" vertical="center"/>
    </xf>
    <xf numFmtId="2" fontId="11" fillId="0" borderId="42" xfId="3" quotePrefix="1" applyNumberFormat="1" applyFont="1" applyFill="1" applyBorder="1" applyAlignment="1">
      <alignment horizontal="right" vertical="center"/>
    </xf>
    <xf numFmtId="0" fontId="11" fillId="0" borderId="42" xfId="0" quotePrefix="1" applyFont="1" applyBorder="1" applyAlignment="1">
      <alignment horizontal="right"/>
    </xf>
    <xf numFmtId="0" fontId="11" fillId="0" borderId="42" xfId="3" quotePrefix="1" applyFont="1" applyFill="1" applyBorder="1" applyAlignment="1">
      <alignment horizontal="right"/>
    </xf>
    <xf numFmtId="2" fontId="11" fillId="0" borderId="42" xfId="0" applyNumberFormat="1" applyFont="1" applyBorder="1" applyAlignment="1">
      <alignment horizontal="right" vertical="center" wrapText="1"/>
    </xf>
    <xf numFmtId="2" fontId="11" fillId="0" borderId="42" xfId="0" applyNumberFormat="1" applyFont="1" applyBorder="1" applyAlignment="1">
      <alignment horizontal="right" vertical="center"/>
    </xf>
    <xf numFmtId="2" fontId="11" fillId="0" borderId="42" xfId="3" applyNumberFormat="1" applyFont="1" applyFill="1" applyBorder="1" applyAlignment="1">
      <alignment horizontal="right" vertical="center"/>
    </xf>
    <xf numFmtId="166" fontId="17" fillId="0" borderId="42" xfId="3" applyNumberFormat="1" applyFont="1" applyFill="1" applyBorder="1" applyAlignment="1">
      <alignment horizontal="right" vertical="center" wrapText="1"/>
    </xf>
    <xf numFmtId="9" fontId="17" fillId="0" borderId="13" xfId="3" applyNumberFormat="1" applyFont="1" applyFill="1" applyBorder="1" applyAlignment="1">
      <alignment horizontal="right" vertical="center" wrapText="1"/>
    </xf>
    <xf numFmtId="0" fontId="11" fillId="0" borderId="42" xfId="0" applyFont="1" applyBorder="1" applyAlignment="1">
      <alignment horizontal="center" vertical="center"/>
    </xf>
    <xf numFmtId="0" fontId="11" fillId="13" borderId="42" xfId="0" applyFont="1" applyFill="1" applyBorder="1" applyAlignment="1">
      <alignment horizontal="center" vertical="center"/>
    </xf>
    <xf numFmtId="0" fontId="11" fillId="0" borderId="45" xfId="0" applyFont="1" applyBorder="1" applyAlignment="1">
      <alignment horizontal="center" vertical="center"/>
    </xf>
    <xf numFmtId="0" fontId="17" fillId="5" borderId="41" xfId="0" applyFont="1" applyFill="1" applyBorder="1" applyAlignment="1">
      <alignment horizontal="right" vertical="center" wrapText="1"/>
    </xf>
    <xf numFmtId="0" fontId="17" fillId="5" borderId="56" xfId="0" applyFont="1" applyFill="1" applyBorder="1" applyAlignment="1">
      <alignment horizontal="right" vertical="center" wrapText="1"/>
    </xf>
    <xf numFmtId="0" fontId="18" fillId="5" borderId="0" xfId="0" applyFont="1" applyFill="1" applyAlignment="1">
      <alignment horizontal="left" vertical="center"/>
    </xf>
    <xf numFmtId="0" fontId="11" fillId="0" borderId="42" xfId="0" applyFont="1" applyBorder="1" applyAlignment="1">
      <alignment vertical="center" wrapText="1"/>
    </xf>
    <xf numFmtId="0" fontId="22" fillId="0" borderId="45" xfId="0" applyFont="1" applyBorder="1" applyAlignment="1">
      <alignment horizontal="center" vertical="center" wrapText="1" readingOrder="1"/>
    </xf>
    <xf numFmtId="0" fontId="22" fillId="0" borderId="43" xfId="0" applyFont="1" applyBorder="1" applyAlignment="1">
      <alignment horizontal="right" vertical="center" wrapText="1" readingOrder="1"/>
    </xf>
    <xf numFmtId="166" fontId="11" fillId="0" borderId="43" xfId="0" applyNumberFormat="1" applyFont="1" applyBorder="1" applyAlignment="1">
      <alignment horizontal="right" vertical="center"/>
    </xf>
    <xf numFmtId="0" fontId="22" fillId="0" borderId="45" xfId="0" applyFont="1" applyBorder="1" applyAlignment="1">
      <alignment horizontal="right" vertical="center" wrapText="1" readingOrder="1"/>
    </xf>
    <xf numFmtId="0" fontId="22" fillId="0" borderId="0" xfId="0" applyFont="1" applyAlignment="1">
      <alignment horizontal="right" vertical="center"/>
    </xf>
    <xf numFmtId="0" fontId="11" fillId="0" borderId="52" xfId="0" applyFont="1" applyBorder="1" applyAlignment="1">
      <alignment horizontal="center" vertical="center"/>
    </xf>
    <xf numFmtId="0" fontId="36" fillId="0" borderId="0" xfId="0" applyFont="1" applyAlignment="1">
      <alignment vertical="top" wrapText="1"/>
    </xf>
    <xf numFmtId="0" fontId="11" fillId="0" borderId="60" xfId="3" applyFont="1" applyFill="1" applyBorder="1" applyAlignment="1">
      <alignment horizontal="center" vertical="center" wrapText="1" readingOrder="1"/>
    </xf>
    <xf numFmtId="0" fontId="11" fillId="0" borderId="0" xfId="3" applyFont="1" applyFill="1" applyBorder="1" applyAlignment="1">
      <alignment horizontal="left" vertical="center" wrapText="1" readingOrder="1"/>
    </xf>
    <xf numFmtId="0" fontId="22" fillId="2" borderId="0" xfId="0" applyFont="1" applyFill="1" applyAlignment="1">
      <alignment horizontal="left" vertical="center" wrapText="1" readingOrder="1"/>
    </xf>
    <xf numFmtId="0" fontId="22" fillId="0" borderId="61" xfId="0" applyFont="1" applyBorder="1" applyAlignment="1">
      <alignment horizontal="left" vertical="center" wrapText="1" readingOrder="1"/>
    </xf>
    <xf numFmtId="0" fontId="11" fillId="10" borderId="0" xfId="3" applyFont="1" applyBorder="1" applyAlignment="1">
      <alignment horizontal="left" vertical="center"/>
    </xf>
    <xf numFmtId="0" fontId="11" fillId="12" borderId="0" xfId="0" quotePrefix="1" applyFont="1" applyFill="1" applyAlignment="1">
      <alignment vertical="center"/>
    </xf>
    <xf numFmtId="0" fontId="11" fillId="5" borderId="0" xfId="2" applyFont="1" applyFill="1" applyBorder="1" applyAlignment="1">
      <alignment horizontal="left" vertical="center" wrapText="1"/>
    </xf>
    <xf numFmtId="0" fontId="17" fillId="14" borderId="2" xfId="0" applyFont="1" applyFill="1" applyBorder="1" applyAlignment="1">
      <alignment vertical="center" wrapText="1"/>
    </xf>
    <xf numFmtId="0" fontId="17" fillId="11" borderId="24" xfId="4" applyFont="1" applyBorder="1" applyAlignment="1">
      <alignment horizontal="left" vertical="center" wrapText="1"/>
    </xf>
    <xf numFmtId="0" fontId="17" fillId="11" borderId="24" xfId="4" applyFont="1" applyBorder="1" applyAlignment="1">
      <alignment horizontal="center" vertical="center" wrapText="1"/>
    </xf>
    <xf numFmtId="0" fontId="25" fillId="0" borderId="0" xfId="0" applyFont="1" applyAlignment="1">
      <alignment horizontal="left" vertical="center" wrapText="1" indent="1" readingOrder="1"/>
    </xf>
    <xf numFmtId="3" fontId="11" fillId="0" borderId="42" xfId="0" applyNumberFormat="1" applyFont="1" applyBorder="1" applyAlignment="1">
      <alignment vertical="center"/>
    </xf>
    <xf numFmtId="0" fontId="11" fillId="13" borderId="0" xfId="3" applyFont="1" applyFill="1" applyBorder="1" applyAlignment="1">
      <alignment vertical="center" wrapText="1"/>
    </xf>
    <xf numFmtId="0" fontId="11" fillId="0" borderId="2" xfId="0" applyFont="1" applyBorder="1" applyAlignment="1">
      <alignment vertical="center" wrapText="1"/>
    </xf>
    <xf numFmtId="0" fontId="11" fillId="0" borderId="45" xfId="3" applyFont="1" applyFill="1" applyBorder="1" applyAlignment="1">
      <alignment horizontal="center" vertical="center" wrapText="1" readingOrder="1"/>
    </xf>
    <xf numFmtId="0" fontId="11" fillId="0" borderId="65" xfId="0" applyFont="1" applyBorder="1" applyAlignment="1">
      <alignment horizontal="center" vertical="center"/>
    </xf>
    <xf numFmtId="0" fontId="11" fillId="0" borderId="43" xfId="3" applyFont="1" applyFill="1" applyBorder="1" applyAlignment="1">
      <alignment horizontal="right" vertical="center" wrapText="1" readingOrder="1"/>
    </xf>
    <xf numFmtId="0" fontId="11" fillId="0" borderId="44" xfId="0" applyFont="1" applyBorder="1" applyAlignment="1">
      <alignment horizontal="right" vertical="center"/>
    </xf>
    <xf numFmtId="0" fontId="22" fillId="5" borderId="0" xfId="0" applyFont="1" applyFill="1" applyAlignment="1">
      <alignment vertical="center" wrapText="1"/>
    </xf>
    <xf numFmtId="0" fontId="22" fillId="13" borderId="0" xfId="0" applyFont="1" applyFill="1" applyAlignment="1">
      <alignment vertical="center" wrapText="1"/>
    </xf>
    <xf numFmtId="0" fontId="22" fillId="5" borderId="0" xfId="0" quotePrefix="1" applyFont="1" applyFill="1" applyAlignment="1">
      <alignment horizontal="left" vertical="center" wrapText="1"/>
    </xf>
    <xf numFmtId="0" fontId="22" fillId="0" borderId="0" xfId="0" applyFont="1" applyAlignment="1">
      <alignment vertical="center" wrapText="1"/>
    </xf>
    <xf numFmtId="0" fontId="22" fillId="13" borderId="0" xfId="0" quotePrefix="1" applyFont="1" applyFill="1" applyAlignment="1">
      <alignment horizontal="left" vertical="center" wrapText="1"/>
    </xf>
    <xf numFmtId="0" fontId="22" fillId="5" borderId="42" xfId="0" applyFont="1" applyFill="1" applyBorder="1" applyAlignment="1">
      <alignment horizontal="center" vertical="center" wrapText="1"/>
    </xf>
    <xf numFmtId="0" fontId="22" fillId="13" borderId="42" xfId="0" applyFont="1" applyFill="1" applyBorder="1" applyAlignment="1">
      <alignment horizontal="center" vertical="center" wrapText="1"/>
    </xf>
    <xf numFmtId="0" fontId="11" fillId="0" borderId="42" xfId="0" applyFont="1" applyBorder="1" applyAlignment="1">
      <alignment horizontal="center" vertical="center" wrapText="1"/>
    </xf>
    <xf numFmtId="0" fontId="11" fillId="13" borderId="42" xfId="3" applyFont="1" applyFill="1" applyBorder="1" applyAlignment="1">
      <alignment horizontal="center" vertical="center" wrapText="1"/>
    </xf>
    <xf numFmtId="0" fontId="22" fillId="13" borderId="45" xfId="0" applyFont="1" applyFill="1" applyBorder="1" applyAlignment="1">
      <alignment horizontal="center" vertical="center" wrapText="1"/>
    </xf>
    <xf numFmtId="3" fontId="22" fillId="13" borderId="45" xfId="0" applyNumberFormat="1" applyFont="1" applyFill="1" applyBorder="1" applyAlignment="1">
      <alignment vertical="center" wrapText="1"/>
    </xf>
    <xf numFmtId="3" fontId="11" fillId="5" borderId="45" xfId="0" applyNumberFormat="1" applyFont="1" applyFill="1" applyBorder="1" applyAlignment="1">
      <alignment vertical="center" wrapText="1"/>
    </xf>
    <xf numFmtId="3" fontId="11" fillId="13" borderId="45" xfId="0" applyNumberFormat="1" applyFont="1" applyFill="1" applyBorder="1" applyAlignment="1">
      <alignment vertical="center"/>
    </xf>
    <xf numFmtId="0" fontId="22" fillId="5" borderId="45" xfId="0" applyFont="1" applyFill="1" applyBorder="1" applyAlignment="1">
      <alignment vertical="center" wrapText="1"/>
    </xf>
    <xf numFmtId="0" fontId="11" fillId="0" borderId="45" xfId="0" applyFont="1" applyBorder="1" applyAlignment="1">
      <alignment horizontal="right" vertical="center" wrapText="1"/>
    </xf>
    <xf numFmtId="3" fontId="11" fillId="13" borderId="45" xfId="3" applyNumberFormat="1" applyFont="1" applyFill="1" applyBorder="1" applyAlignment="1">
      <alignment horizontal="right" vertical="center" wrapText="1"/>
    </xf>
    <xf numFmtId="0" fontId="22" fillId="5" borderId="42" xfId="0" applyFont="1" applyFill="1" applyBorder="1" applyAlignment="1">
      <alignment horizontal="right" vertical="center" wrapText="1"/>
    </xf>
    <xf numFmtId="3" fontId="22" fillId="13" borderId="42" xfId="0" applyNumberFormat="1" applyFont="1" applyFill="1" applyBorder="1" applyAlignment="1">
      <alignment vertical="center" wrapText="1"/>
    </xf>
    <xf numFmtId="3" fontId="11" fillId="5" borderId="42" xfId="0" applyNumberFormat="1" applyFont="1" applyFill="1" applyBorder="1" applyAlignment="1">
      <alignment vertical="center" wrapText="1"/>
    </xf>
    <xf numFmtId="3" fontId="11" fillId="13" borderId="42" xfId="0" applyNumberFormat="1" applyFont="1" applyFill="1" applyBorder="1" applyAlignment="1">
      <alignment vertical="center"/>
    </xf>
    <xf numFmtId="3" fontId="11" fillId="13" borderId="42" xfId="3" applyNumberFormat="1" applyFont="1" applyFill="1" applyBorder="1" applyAlignment="1">
      <alignment vertical="center" wrapText="1"/>
    </xf>
    <xf numFmtId="0" fontId="22" fillId="0" borderId="45" xfId="0" applyFont="1" applyBorder="1" applyAlignment="1">
      <alignment horizontal="center" vertical="center" wrapText="1"/>
    </xf>
    <xf numFmtId="0" fontId="29" fillId="3" borderId="0" xfId="0" applyFont="1" applyFill="1" applyAlignment="1">
      <alignment horizontal="left" vertical="center" wrapText="1" readingOrder="1"/>
    </xf>
    <xf numFmtId="0" fontId="29" fillId="3" borderId="45" xfId="0" applyFont="1" applyFill="1" applyBorder="1" applyAlignment="1">
      <alignment horizontal="center" vertical="center" wrapText="1" readingOrder="1"/>
    </xf>
    <xf numFmtId="0" fontId="29" fillId="3" borderId="43" xfId="0" applyFont="1" applyFill="1" applyBorder="1" applyAlignment="1">
      <alignment horizontal="center" vertical="center" wrapText="1" readingOrder="1"/>
    </xf>
    <xf numFmtId="0" fontId="17" fillId="13" borderId="66" xfId="4" applyFont="1" applyFill="1" applyBorder="1" applyAlignment="1">
      <alignment vertical="center" wrapText="1" readingOrder="1"/>
    </xf>
    <xf numFmtId="0" fontId="22" fillId="2" borderId="0" xfId="0" applyFont="1" applyFill="1" applyAlignment="1">
      <alignment horizontal="center" vertical="center" wrapText="1" readingOrder="1"/>
    </xf>
    <xf numFmtId="166" fontId="22" fillId="2" borderId="45" xfId="0" applyNumberFormat="1" applyFont="1" applyFill="1" applyBorder="1" applyAlignment="1">
      <alignment horizontal="right" vertical="center" wrapText="1" readingOrder="1"/>
    </xf>
    <xf numFmtId="0" fontId="17" fillId="13" borderId="52" xfId="4" applyFont="1" applyFill="1" applyBorder="1" applyAlignment="1">
      <alignment horizontal="center" vertical="center" wrapText="1"/>
    </xf>
    <xf numFmtId="0" fontId="17" fillId="13" borderId="52" xfId="4" applyFont="1" applyFill="1" applyBorder="1" applyAlignment="1">
      <alignment horizontal="right" vertical="center" wrapText="1"/>
    </xf>
    <xf numFmtId="0" fontId="17" fillId="13" borderId="53" xfId="4" applyFont="1" applyFill="1" applyBorder="1" applyAlignment="1">
      <alignment horizontal="right" vertical="center" wrapText="1"/>
    </xf>
    <xf numFmtId="0" fontId="17" fillId="13" borderId="47" xfId="4" applyFont="1" applyFill="1" applyBorder="1" applyAlignment="1">
      <alignment vertical="center" wrapText="1"/>
    </xf>
    <xf numFmtId="0" fontId="17" fillId="13" borderId="47" xfId="4" applyFont="1" applyFill="1" applyBorder="1" applyAlignment="1">
      <alignment vertical="center" wrapText="1" readingOrder="1"/>
    </xf>
    <xf numFmtId="0" fontId="11" fillId="0" borderId="31" xfId="0" applyFont="1" applyBorder="1" applyAlignment="1">
      <alignment vertical="center" wrapText="1"/>
    </xf>
    <xf numFmtId="0" fontId="17" fillId="0" borderId="0" xfId="0" applyFont="1" applyAlignment="1">
      <alignment horizontal="left" vertical="center"/>
    </xf>
    <xf numFmtId="0" fontId="11" fillId="0" borderId="0" xfId="0" quotePrefix="1" applyFont="1" applyAlignment="1">
      <alignment horizontal="left" vertical="center"/>
    </xf>
    <xf numFmtId="9" fontId="34" fillId="13" borderId="0" xfId="0" applyNumberFormat="1" applyFont="1" applyFill="1" applyAlignment="1">
      <alignment horizontal="right"/>
    </xf>
    <xf numFmtId="9" fontId="34" fillId="13" borderId="45" xfId="0" applyNumberFormat="1" applyFont="1" applyFill="1" applyBorder="1" applyAlignment="1">
      <alignment horizontal="right"/>
    </xf>
    <xf numFmtId="9" fontId="34" fillId="0" borderId="45" xfId="0" applyNumberFormat="1" applyFont="1" applyBorder="1" applyAlignment="1">
      <alignment horizontal="right"/>
    </xf>
    <xf numFmtId="9" fontId="34" fillId="0" borderId="0" xfId="0" applyNumberFormat="1" applyFont="1" applyAlignment="1">
      <alignment horizontal="right"/>
    </xf>
    <xf numFmtId="0" fontId="22" fillId="0" borderId="0" xfId="0" applyFont="1"/>
    <xf numFmtId="9" fontId="34" fillId="0" borderId="0" xfId="0" applyNumberFormat="1" applyFont="1" applyAlignment="1">
      <alignment horizontal="right" vertical="center"/>
    </xf>
    <xf numFmtId="0" fontId="17" fillId="0" borderId="0" xfId="0" applyFont="1"/>
    <xf numFmtId="0" fontId="37" fillId="0" borderId="45" xfId="0" applyFont="1" applyBorder="1" applyAlignment="1">
      <alignment horizontal="right" vertical="center"/>
    </xf>
    <xf numFmtId="0" fontId="37" fillId="0" borderId="0" xfId="0" applyFont="1" applyAlignment="1">
      <alignment horizontal="right" vertical="center"/>
    </xf>
    <xf numFmtId="0" fontId="37" fillId="0" borderId="0" xfId="0" applyFont="1" applyAlignment="1">
      <alignment horizontal="left" vertical="center"/>
    </xf>
    <xf numFmtId="0" fontId="22" fillId="13" borderId="0" xfId="0" applyFont="1" applyFill="1" applyAlignment="1">
      <alignment horizontal="left" vertical="center"/>
    </xf>
    <xf numFmtId="0" fontId="40" fillId="0" borderId="0" xfId="0" applyFont="1" applyAlignment="1">
      <alignment horizontal="left" vertical="center"/>
    </xf>
    <xf numFmtId="3" fontId="22" fillId="0" borderId="52" xfId="0" applyNumberFormat="1" applyFont="1" applyBorder="1" applyAlignment="1">
      <alignment horizontal="right" vertical="center"/>
    </xf>
    <xf numFmtId="9" fontId="37" fillId="0" borderId="0" xfId="0" applyNumberFormat="1" applyFont="1" applyAlignment="1">
      <alignment horizontal="right" vertical="center"/>
    </xf>
    <xf numFmtId="3" fontId="22" fillId="0" borderId="43" xfId="0" applyNumberFormat="1" applyFont="1" applyBorder="1" applyAlignment="1">
      <alignment horizontal="right" vertical="center" wrapText="1"/>
    </xf>
    <xf numFmtId="3" fontId="22" fillId="13" borderId="43" xfId="0" applyNumberFormat="1" applyFont="1" applyFill="1" applyBorder="1" applyAlignment="1">
      <alignment horizontal="right" vertical="center" wrapText="1"/>
    </xf>
    <xf numFmtId="10" fontId="0" fillId="3" borderId="0" xfId="0" applyNumberFormat="1" applyFill="1"/>
    <xf numFmtId="1" fontId="22" fillId="2" borderId="45" xfId="0" applyNumberFormat="1" applyFont="1" applyFill="1" applyBorder="1" applyAlignment="1">
      <alignment horizontal="right" vertical="center" wrapText="1" readingOrder="1"/>
    </xf>
    <xf numFmtId="1" fontId="22" fillId="0" borderId="43" xfId="0" applyNumberFormat="1" applyFont="1" applyBorder="1" applyAlignment="1">
      <alignment horizontal="right" vertical="center" wrapText="1" readingOrder="1"/>
    </xf>
    <xf numFmtId="3" fontId="22" fillId="0" borderId="0" xfId="0" applyNumberFormat="1" applyFont="1" applyAlignment="1">
      <alignment horizontal="right" vertical="center" wrapText="1" readingOrder="1"/>
    </xf>
    <xf numFmtId="3" fontId="11" fillId="0" borderId="45" xfId="0" applyNumberFormat="1" applyFont="1" applyBorder="1" applyAlignment="1">
      <alignment horizontal="right" vertical="center"/>
    </xf>
    <xf numFmtId="1" fontId="11" fillId="0" borderId="45" xfId="0" applyNumberFormat="1" applyFont="1" applyBorder="1" applyAlignment="1">
      <alignment horizontal="right" vertical="center"/>
    </xf>
    <xf numFmtId="1" fontId="22" fillId="2" borderId="0" xfId="0" applyNumberFormat="1" applyFont="1" applyFill="1" applyAlignment="1">
      <alignment horizontal="right" vertical="center" wrapText="1" readingOrder="1"/>
    </xf>
    <xf numFmtId="166" fontId="22" fillId="0" borderId="62" xfId="0" applyNumberFormat="1" applyFont="1" applyBorder="1" applyAlignment="1">
      <alignment horizontal="right" vertical="center" wrapText="1" readingOrder="1"/>
    </xf>
    <xf numFmtId="1" fontId="22" fillId="2" borderId="43" xfId="0" applyNumberFormat="1" applyFont="1" applyFill="1" applyBorder="1" applyAlignment="1">
      <alignment horizontal="right" vertical="center" wrapText="1" readingOrder="1"/>
    </xf>
    <xf numFmtId="1" fontId="11" fillId="0" borderId="42" xfId="0" applyNumberFormat="1" applyFont="1" applyBorder="1" applyAlignment="1">
      <alignment vertical="center"/>
    </xf>
    <xf numFmtId="1" fontId="11" fillId="0" borderId="45" xfId="0" applyNumberFormat="1" applyFont="1" applyBorder="1" applyAlignment="1">
      <alignment vertical="center"/>
    </xf>
    <xf numFmtId="1" fontId="22" fillId="13" borderId="43" xfId="0" applyNumberFormat="1" applyFont="1" applyFill="1" applyBorder="1" applyAlignment="1">
      <alignment horizontal="right" vertical="center" wrapText="1" readingOrder="1"/>
    </xf>
    <xf numFmtId="3" fontId="11" fillId="0" borderId="43" xfId="0" applyNumberFormat="1" applyFont="1" applyBorder="1" applyAlignment="1">
      <alignment horizontal="right" vertical="center"/>
    </xf>
    <xf numFmtId="0" fontId="25" fillId="12" borderId="0" xfId="2" applyFont="1" applyFill="1" applyBorder="1" applyAlignment="1">
      <alignment horizontal="left" vertical="center" wrapText="1"/>
    </xf>
    <xf numFmtId="0" fontId="25" fillId="12" borderId="0" xfId="2" quotePrefix="1" applyFont="1" applyFill="1" applyBorder="1" applyAlignment="1">
      <alignment horizontal="left" vertical="center" wrapText="1"/>
    </xf>
    <xf numFmtId="166" fontId="11" fillId="0" borderId="3" xfId="0" applyNumberFormat="1" applyFont="1" applyBorder="1" applyAlignment="1">
      <alignment horizontal="right" vertical="center"/>
    </xf>
    <xf numFmtId="166" fontId="11" fillId="0" borderId="3" xfId="3" applyNumberFormat="1" applyFont="1" applyFill="1" applyBorder="1" applyAlignment="1">
      <alignment horizontal="right" vertical="center"/>
    </xf>
    <xf numFmtId="2" fontId="22" fillId="0" borderId="35" xfId="0" applyNumberFormat="1" applyFont="1" applyBorder="1" applyAlignment="1">
      <alignment horizontal="right" vertical="center"/>
    </xf>
    <xf numFmtId="2" fontId="22" fillId="0" borderId="35" xfId="3" applyNumberFormat="1" applyFont="1" applyFill="1" applyBorder="1" applyAlignment="1">
      <alignment horizontal="right" vertical="center"/>
    </xf>
    <xf numFmtId="2" fontId="22" fillId="0" borderId="35" xfId="0" applyNumberFormat="1" applyFont="1" applyBorder="1" applyAlignment="1">
      <alignment horizontal="right"/>
    </xf>
    <xf numFmtId="3" fontId="11" fillId="0" borderId="3" xfId="0" applyNumberFormat="1" applyFont="1" applyBorder="1" applyAlignment="1">
      <alignment horizontal="right" vertical="center"/>
    </xf>
    <xf numFmtId="3" fontId="11" fillId="0" borderId="3" xfId="3" applyNumberFormat="1" applyFont="1" applyFill="1" applyBorder="1" applyAlignment="1">
      <alignment horizontal="right" vertical="center"/>
    </xf>
    <xf numFmtId="0" fontId="41" fillId="0" borderId="0" xfId="0" applyFont="1"/>
    <xf numFmtId="0" fontId="24" fillId="0" borderId="0" xfId="0" applyFont="1" applyAlignment="1">
      <alignment vertical="center" wrapText="1"/>
    </xf>
    <xf numFmtId="3" fontId="11" fillId="0" borderId="45" xfId="0" applyNumberFormat="1" applyFont="1" applyBorder="1" applyAlignment="1">
      <alignment vertical="center"/>
    </xf>
    <xf numFmtId="0" fontId="11" fillId="5" borderId="0" xfId="0" applyFont="1" applyFill="1" applyAlignment="1">
      <alignment horizontal="right" vertical="center"/>
    </xf>
    <xf numFmtId="165" fontId="0" fillId="0" borderId="0" xfId="0" applyNumberFormat="1"/>
    <xf numFmtId="4" fontId="0" fillId="0" borderId="0" xfId="0" applyNumberFormat="1"/>
    <xf numFmtId="0" fontId="27" fillId="23" borderId="67" xfId="0" applyFont="1" applyFill="1" applyBorder="1" applyAlignment="1">
      <alignment vertical="center"/>
    </xf>
    <xf numFmtId="0" fontId="27" fillId="21" borderId="52" xfId="0" applyFont="1" applyFill="1" applyBorder="1" applyAlignment="1">
      <alignment vertical="center"/>
    </xf>
    <xf numFmtId="0" fontId="27" fillId="21" borderId="53" xfId="0" applyFont="1" applyFill="1" applyBorder="1" applyAlignment="1">
      <alignment horizontal="center" vertical="center" wrapText="1"/>
    </xf>
    <xf numFmtId="0" fontId="27" fillId="21" borderId="31" xfId="0" applyFont="1" applyFill="1" applyBorder="1" applyAlignment="1">
      <alignment horizontal="center" vertical="center" wrapText="1"/>
    </xf>
    <xf numFmtId="0" fontId="27" fillId="21" borderId="50" xfId="0" applyFont="1" applyFill="1" applyBorder="1" applyAlignment="1">
      <alignment horizontal="center" vertical="center" wrapText="1"/>
    </xf>
    <xf numFmtId="0" fontId="27" fillId="0" borderId="42" xfId="0" applyFont="1" applyBorder="1" applyAlignment="1">
      <alignment vertical="center"/>
    </xf>
    <xf numFmtId="0" fontId="22" fillId="0" borderId="42" xfId="0" applyFont="1" applyBorder="1" applyAlignment="1">
      <alignment vertical="center"/>
    </xf>
    <xf numFmtId="0" fontId="22" fillId="24" borderId="68" xfId="0" applyFont="1" applyFill="1" applyBorder="1" applyAlignment="1">
      <alignment horizontal="right" vertical="center"/>
    </xf>
    <xf numFmtId="0" fontId="22" fillId="0" borderId="42" xfId="0" applyFont="1" applyBorder="1" applyAlignment="1">
      <alignment vertical="center" wrapText="1"/>
    </xf>
    <xf numFmtId="9" fontId="22" fillId="24" borderId="45" xfId="0" applyNumberFormat="1" applyFont="1" applyFill="1" applyBorder="1" applyAlignment="1">
      <alignment vertical="center"/>
    </xf>
    <xf numFmtId="0" fontId="22" fillId="0" borderId="0" xfId="0" applyFont="1" applyAlignment="1">
      <alignment vertical="center"/>
    </xf>
    <xf numFmtId="0" fontId="22" fillId="25" borderId="45" xfId="0" applyFont="1" applyFill="1" applyBorder="1" applyAlignment="1">
      <alignment horizontal="right" vertical="center"/>
    </xf>
    <xf numFmtId="0" fontId="42" fillId="25" borderId="45" xfId="0" applyFont="1" applyFill="1" applyBorder="1"/>
    <xf numFmtId="0" fontId="22" fillId="25" borderId="42" xfId="0" applyFont="1" applyFill="1" applyBorder="1" applyAlignment="1">
      <alignment horizontal="right" vertical="center"/>
    </xf>
    <xf numFmtId="0" fontId="42" fillId="25" borderId="0" xfId="0" applyFont="1" applyFill="1"/>
    <xf numFmtId="0" fontId="22" fillId="0" borderId="52" xfId="0" applyFont="1" applyBorder="1" applyAlignment="1">
      <alignment vertical="center" wrapText="1"/>
    </xf>
    <xf numFmtId="0" fontId="22" fillId="25" borderId="53" xfId="0" applyFont="1" applyFill="1" applyBorder="1" applyAlignment="1">
      <alignment horizontal="right" vertical="center"/>
    </xf>
    <xf numFmtId="0" fontId="42" fillId="25" borderId="53" xfId="0" applyFont="1" applyFill="1" applyBorder="1"/>
    <xf numFmtId="0" fontId="22" fillId="25" borderId="50" xfId="0" applyFont="1" applyFill="1" applyBorder="1" applyAlignment="1">
      <alignment horizontal="right" vertical="center"/>
    </xf>
    <xf numFmtId="0" fontId="22" fillId="24" borderId="45" xfId="0" applyFont="1" applyFill="1" applyBorder="1" applyAlignment="1">
      <alignment horizontal="right" vertical="center"/>
    </xf>
    <xf numFmtId="0" fontId="22" fillId="0" borderId="31" xfId="0" applyFont="1" applyBorder="1" applyAlignment="1">
      <alignment horizontal="right" vertical="center"/>
    </xf>
    <xf numFmtId="167" fontId="22" fillId="0" borderId="43" xfId="0" applyNumberFormat="1" applyFont="1" applyBorder="1" applyAlignment="1">
      <alignment horizontal="right" vertical="center"/>
    </xf>
    <xf numFmtId="167" fontId="22" fillId="0" borderId="45" xfId="0" applyNumberFormat="1" applyFont="1" applyBorder="1" applyAlignment="1">
      <alignment horizontal="right" vertical="center"/>
    </xf>
    <xf numFmtId="167" fontId="22" fillId="0" borderId="69" xfId="0" applyNumberFormat="1" applyFont="1" applyBorder="1" applyAlignment="1">
      <alignment horizontal="right" vertical="center"/>
    </xf>
    <xf numFmtId="165" fontId="22" fillId="0" borderId="43" xfId="0" applyNumberFormat="1" applyFont="1" applyBorder="1" applyAlignment="1">
      <alignment horizontal="right" vertical="center"/>
    </xf>
    <xf numFmtId="165" fontId="22" fillId="0" borderId="0" xfId="0" applyNumberFormat="1" applyFont="1" applyAlignment="1">
      <alignment horizontal="right" vertical="center"/>
    </xf>
    <xf numFmtId="165" fontId="22" fillId="0" borderId="45" xfId="0" applyNumberFormat="1" applyFont="1" applyBorder="1" applyAlignment="1">
      <alignment horizontal="right" vertical="center"/>
    </xf>
    <xf numFmtId="165" fontId="22" fillId="0" borderId="31" xfId="0" applyNumberFormat="1" applyFont="1" applyBorder="1" applyAlignment="1">
      <alignment horizontal="right" vertical="center"/>
    </xf>
    <xf numFmtId="165" fontId="22" fillId="0" borderId="68" xfId="0" applyNumberFormat="1" applyFont="1" applyBorder="1" applyAlignment="1">
      <alignment horizontal="right" vertical="center"/>
    </xf>
    <xf numFmtId="9" fontId="22" fillId="0" borderId="43" xfId="0" applyNumberFormat="1" applyFont="1" applyBorder="1" applyAlignment="1">
      <alignment horizontal="right" vertical="center"/>
    </xf>
    <xf numFmtId="0" fontId="11" fillId="13" borderId="43" xfId="0" applyFont="1" applyFill="1" applyBorder="1" applyAlignment="1">
      <alignment horizontal="center" vertical="center"/>
    </xf>
    <xf numFmtId="0" fontId="11" fillId="0" borderId="59" xfId="3" applyNumberFormat="1" applyFont="1" applyFill="1" applyBorder="1" applyAlignment="1">
      <alignment horizontal="center" vertical="center" wrapText="1" readingOrder="1"/>
    </xf>
    <xf numFmtId="0" fontId="11" fillId="0" borderId="0" xfId="3" applyFont="1" applyFill="1" applyBorder="1" applyAlignment="1">
      <alignment horizontal="center" vertical="center" wrapText="1" readingOrder="1"/>
    </xf>
    <xf numFmtId="0" fontId="17" fillId="13" borderId="48" xfId="4" applyFont="1" applyFill="1" applyBorder="1" applyAlignment="1">
      <alignment horizontal="center" vertical="center" wrapText="1" readingOrder="1"/>
    </xf>
    <xf numFmtId="0" fontId="11" fillId="13" borderId="13" xfId="0" applyFont="1" applyFill="1" applyBorder="1" applyAlignment="1">
      <alignment horizontal="center" vertical="center"/>
    </xf>
    <xf numFmtId="0" fontId="11" fillId="0" borderId="13" xfId="0" applyFont="1" applyBorder="1" applyAlignment="1">
      <alignment horizontal="center" vertical="center"/>
    </xf>
    <xf numFmtId="0" fontId="11" fillId="0" borderId="74" xfId="3" applyFont="1" applyFill="1" applyBorder="1" applyAlignment="1">
      <alignment horizontal="left" vertical="center" wrapText="1" readingOrder="1"/>
    </xf>
    <xf numFmtId="0" fontId="11" fillId="0" borderId="3" xfId="3" applyFont="1" applyFill="1" applyBorder="1" applyAlignment="1">
      <alignment horizontal="left" vertical="center" wrapText="1" readingOrder="1"/>
    </xf>
    <xf numFmtId="0" fontId="11" fillId="0" borderId="17" xfId="3" applyFont="1" applyFill="1" applyBorder="1" applyAlignment="1">
      <alignment horizontal="left" vertical="center" wrapText="1" readingOrder="1"/>
    </xf>
    <xf numFmtId="0" fontId="11" fillId="0" borderId="75" xfId="3" applyFont="1" applyFill="1" applyBorder="1" applyAlignment="1">
      <alignment horizontal="center" vertical="center" wrapText="1" readingOrder="1"/>
    </xf>
    <xf numFmtId="0" fontId="29" fillId="3" borderId="13" xfId="0" applyFont="1" applyFill="1" applyBorder="1" applyAlignment="1">
      <alignment horizontal="center" vertical="center" wrapText="1" readingOrder="1"/>
    </xf>
    <xf numFmtId="0" fontId="29" fillId="3" borderId="0" xfId="0" applyFont="1" applyFill="1" applyAlignment="1">
      <alignment horizontal="right" vertical="center" wrapText="1" readingOrder="1"/>
    </xf>
    <xf numFmtId="0" fontId="11" fillId="3" borderId="43" xfId="0" applyFont="1" applyFill="1" applyBorder="1" applyAlignment="1">
      <alignment horizontal="center" vertical="center"/>
    </xf>
    <xf numFmtId="0" fontId="29" fillId="3" borderId="3" xfId="0" applyFont="1" applyFill="1" applyBorder="1" applyAlignment="1">
      <alignment horizontal="left" vertical="center" wrapText="1" readingOrder="1"/>
    </xf>
    <xf numFmtId="0" fontId="17" fillId="13" borderId="10" xfId="4" applyFont="1" applyFill="1" applyBorder="1"/>
    <xf numFmtId="0" fontId="17" fillId="13" borderId="10" xfId="4" applyFont="1" applyFill="1" applyBorder="1" applyAlignment="1">
      <alignment horizontal="center" vertical="center" wrapText="1" readingOrder="1"/>
    </xf>
    <xf numFmtId="0" fontId="38" fillId="26" borderId="10" xfId="0" applyFont="1" applyFill="1" applyBorder="1" applyAlignment="1">
      <alignment horizontal="left" vertical="center" wrapText="1" readingOrder="1"/>
    </xf>
    <xf numFmtId="0" fontId="27" fillId="26" borderId="10" xfId="0" applyFont="1" applyFill="1" applyBorder="1" applyAlignment="1">
      <alignment horizontal="center" vertical="center" wrapText="1" readingOrder="1"/>
    </xf>
    <xf numFmtId="1" fontId="27" fillId="26" borderId="48" xfId="0" applyNumberFormat="1" applyFont="1" applyFill="1" applyBorder="1" applyAlignment="1">
      <alignment horizontal="right" vertical="center" wrapText="1" readingOrder="1"/>
    </xf>
    <xf numFmtId="1" fontId="26" fillId="26" borderId="9" xfId="0" applyNumberFormat="1" applyFont="1" applyFill="1" applyBorder="1" applyAlignment="1">
      <alignment horizontal="right" vertical="center" wrapText="1"/>
    </xf>
    <xf numFmtId="0" fontId="11" fillId="0" borderId="13" xfId="0" applyFont="1" applyBorder="1" applyAlignment="1">
      <alignment vertical="center"/>
    </xf>
    <xf numFmtId="3" fontId="11" fillId="0" borderId="12" xfId="0" applyNumberFormat="1" applyFont="1" applyBorder="1" applyAlignment="1">
      <alignment horizontal="right" vertical="center"/>
    </xf>
    <xf numFmtId="0" fontId="22" fillId="13" borderId="13" xfId="0" applyFont="1" applyFill="1" applyBorder="1" applyAlignment="1">
      <alignment horizontal="left" vertical="center" wrapText="1" readingOrder="1"/>
    </xf>
    <xf numFmtId="0" fontId="22" fillId="13" borderId="13" xfId="0" applyFont="1" applyFill="1" applyBorder="1" applyAlignment="1">
      <alignment horizontal="center" vertical="center" wrapText="1" readingOrder="1"/>
    </xf>
    <xf numFmtId="1" fontId="25" fillId="13" borderId="12" xfId="0" applyNumberFormat="1" applyFont="1" applyFill="1" applyBorder="1" applyAlignment="1">
      <alignment horizontal="right" vertical="center" wrapText="1"/>
    </xf>
    <xf numFmtId="0" fontId="22" fillId="26" borderId="10" xfId="0" applyFont="1" applyFill="1" applyBorder="1" applyAlignment="1">
      <alignment horizontal="center" vertical="center" wrapText="1" readingOrder="1"/>
    </xf>
    <xf numFmtId="1" fontId="22" fillId="26" borderId="48" xfId="0" applyNumberFormat="1" applyFont="1" applyFill="1" applyBorder="1" applyAlignment="1">
      <alignment horizontal="right" vertical="center" wrapText="1" readingOrder="1"/>
    </xf>
    <xf numFmtId="1" fontId="25" fillId="26" borderId="9" xfId="0" applyNumberFormat="1" applyFont="1" applyFill="1" applyBorder="1" applyAlignment="1">
      <alignment horizontal="right" vertical="center" wrapText="1"/>
    </xf>
    <xf numFmtId="0" fontId="22" fillId="13" borderId="16" xfId="0" applyFont="1" applyFill="1" applyBorder="1" applyAlignment="1">
      <alignment horizontal="left" vertical="center" wrapText="1" readingOrder="1"/>
    </xf>
    <xf numFmtId="0" fontId="22" fillId="13" borderId="16" xfId="0" applyFont="1" applyFill="1" applyBorder="1" applyAlignment="1">
      <alignment horizontal="center" vertical="center" wrapText="1" readingOrder="1"/>
    </xf>
    <xf numFmtId="1" fontId="22" fillId="13" borderId="44" xfId="0" applyNumberFormat="1" applyFont="1" applyFill="1" applyBorder="1" applyAlignment="1">
      <alignment horizontal="right" vertical="center" wrapText="1" readingOrder="1"/>
    </xf>
    <xf numFmtId="1" fontId="25" fillId="13" borderId="15" xfId="0" applyNumberFormat="1" applyFont="1" applyFill="1" applyBorder="1" applyAlignment="1">
      <alignment horizontal="right" vertical="center" wrapText="1"/>
    </xf>
    <xf numFmtId="166" fontId="0" fillId="0" borderId="0" xfId="0" applyNumberFormat="1"/>
    <xf numFmtId="9" fontId="29" fillId="13" borderId="45" xfId="0" applyNumberFormat="1" applyFont="1" applyFill="1" applyBorder="1" applyAlignment="1">
      <alignment horizontal="right"/>
    </xf>
    <xf numFmtId="9" fontId="29" fillId="13" borderId="0" xfId="0" applyNumberFormat="1" applyFont="1" applyFill="1" applyAlignment="1">
      <alignment horizontal="right"/>
    </xf>
    <xf numFmtId="9" fontId="28" fillId="0" borderId="45" xfId="0" applyNumberFormat="1" applyFont="1" applyBorder="1" applyAlignment="1">
      <alignment horizontal="right"/>
    </xf>
    <xf numFmtId="9" fontId="28" fillId="0" borderId="0" xfId="0" applyNumberFormat="1" applyFont="1" applyAlignment="1">
      <alignment horizontal="right"/>
    </xf>
    <xf numFmtId="0" fontId="28" fillId="0" borderId="12" xfId="0" applyFont="1" applyBorder="1" applyAlignment="1">
      <alignment horizontal="right"/>
    </xf>
    <xf numFmtId="0" fontId="9" fillId="6" borderId="0" xfId="0" applyFont="1" applyFill="1" applyAlignment="1">
      <alignment vertical="center" wrapText="1" readingOrder="1"/>
    </xf>
    <xf numFmtId="0" fontId="17" fillId="0" borderId="13" xfId="0" applyFont="1" applyBorder="1" applyAlignment="1">
      <alignment vertical="center"/>
    </xf>
    <xf numFmtId="166" fontId="11" fillId="0" borderId="12" xfId="0" applyNumberFormat="1" applyFont="1" applyBorder="1" applyAlignment="1">
      <alignment horizontal="right" vertical="center"/>
    </xf>
    <xf numFmtId="166" fontId="22" fillId="13" borderId="43" xfId="0" applyNumberFormat="1" applyFont="1" applyFill="1" applyBorder="1" applyAlignment="1">
      <alignment horizontal="right" vertical="center" wrapText="1" readingOrder="1"/>
    </xf>
    <xf numFmtId="166" fontId="25" fillId="13" borderId="12" xfId="0" applyNumberFormat="1" applyFont="1" applyFill="1" applyBorder="1" applyAlignment="1">
      <alignment horizontal="right" vertical="center" wrapText="1"/>
    </xf>
    <xf numFmtId="9" fontId="0" fillId="0" borderId="0" xfId="0" applyNumberFormat="1"/>
    <xf numFmtId="0" fontId="11" fillId="13" borderId="0" xfId="0" applyFont="1" applyFill="1" applyAlignment="1">
      <alignment vertical="center" wrapText="1"/>
    </xf>
    <xf numFmtId="0" fontId="22" fillId="0" borderId="10" xfId="0" applyFont="1" applyBorder="1" applyAlignment="1">
      <alignment horizontal="center" vertical="center" wrapText="1" readingOrder="1"/>
    </xf>
    <xf numFmtId="0" fontId="11" fillId="0" borderId="42" xfId="3" applyFont="1" applyFill="1" applyBorder="1" applyAlignment="1">
      <alignment horizontal="center" vertical="center" wrapText="1" readingOrder="1"/>
    </xf>
    <xf numFmtId="0" fontId="11" fillId="0" borderId="17" xfId="0" applyFont="1" applyBorder="1" applyAlignment="1">
      <alignment vertical="center"/>
    </xf>
    <xf numFmtId="0" fontId="11" fillId="13" borderId="17" xfId="0" applyFont="1" applyFill="1" applyBorder="1" applyAlignment="1">
      <alignment vertical="center" wrapText="1"/>
    </xf>
    <xf numFmtId="0" fontId="11" fillId="13" borderId="44" xfId="0" applyFont="1" applyFill="1" applyBorder="1" applyAlignment="1">
      <alignment horizontal="center" vertical="center"/>
    </xf>
    <xf numFmtId="0" fontId="29" fillId="3" borderId="43" xfId="0" applyFont="1" applyFill="1" applyBorder="1" applyAlignment="1">
      <alignment horizontal="right" vertical="center" wrapText="1" readingOrder="1"/>
    </xf>
    <xf numFmtId="0" fontId="11" fillId="3" borderId="45" xfId="0" applyFont="1" applyFill="1" applyBorder="1" applyAlignment="1">
      <alignment horizontal="center" vertical="center"/>
    </xf>
    <xf numFmtId="0" fontId="11" fillId="3" borderId="43" xfId="0" applyFont="1" applyFill="1" applyBorder="1" applyAlignment="1">
      <alignment horizontal="right" vertical="center"/>
    </xf>
    <xf numFmtId="0" fontId="29" fillId="3" borderId="14" xfId="0" applyFont="1" applyFill="1" applyBorder="1" applyAlignment="1">
      <alignment horizontal="left" vertical="center" wrapText="1" readingOrder="1"/>
    </xf>
    <xf numFmtId="0" fontId="29" fillId="3" borderId="54" xfId="0" applyFont="1" applyFill="1" applyBorder="1" applyAlignment="1">
      <alignment horizontal="center" vertical="center" wrapText="1" readingOrder="1"/>
    </xf>
    <xf numFmtId="0" fontId="29" fillId="3" borderId="49" xfId="0" applyFont="1" applyFill="1" applyBorder="1" applyAlignment="1">
      <alignment horizontal="right" vertical="center" wrapText="1" readingOrder="1"/>
    </xf>
    <xf numFmtId="0" fontId="29" fillId="3" borderId="11" xfId="0" applyFont="1" applyFill="1" applyBorder="1" applyAlignment="1">
      <alignment horizontal="right" vertical="center" wrapText="1" readingOrder="1"/>
    </xf>
    <xf numFmtId="0" fontId="29" fillId="3" borderId="17" xfId="0" applyFont="1" applyFill="1" applyBorder="1" applyAlignment="1">
      <alignment horizontal="left" vertical="center" wrapText="1" readingOrder="1"/>
    </xf>
    <xf numFmtId="0" fontId="29" fillId="3" borderId="65" xfId="0" applyFont="1" applyFill="1" applyBorder="1" applyAlignment="1">
      <alignment horizontal="center" vertical="center" wrapText="1" readingOrder="1"/>
    </xf>
    <xf numFmtId="0" fontId="29" fillId="3" borderId="44" xfId="0" applyFont="1" applyFill="1" applyBorder="1" applyAlignment="1">
      <alignment horizontal="right" vertical="center" wrapText="1" readingOrder="1"/>
    </xf>
    <xf numFmtId="0" fontId="29" fillId="3" borderId="15" xfId="0" applyFont="1" applyFill="1" applyBorder="1" applyAlignment="1">
      <alignment horizontal="right" vertical="center" wrapText="1" readingOrder="1"/>
    </xf>
    <xf numFmtId="0" fontId="22" fillId="5" borderId="3" xfId="0" applyFont="1" applyFill="1" applyBorder="1" applyAlignment="1">
      <alignment vertical="center" wrapText="1"/>
    </xf>
    <xf numFmtId="0" fontId="22" fillId="5" borderId="83" xfId="0" applyFont="1" applyFill="1" applyBorder="1" applyAlignment="1">
      <alignment vertical="center" wrapText="1"/>
    </xf>
    <xf numFmtId="0" fontId="22" fillId="13" borderId="3" xfId="0" applyFont="1" applyFill="1" applyBorder="1" applyAlignment="1">
      <alignment vertical="center" wrapText="1"/>
    </xf>
    <xf numFmtId="3" fontId="22" fillId="13" borderId="83" xfId="0" applyNumberFormat="1" applyFont="1" applyFill="1" applyBorder="1" applyAlignment="1">
      <alignment vertical="center" wrapText="1"/>
    </xf>
    <xf numFmtId="0" fontId="11" fillId="0" borderId="3" xfId="0" applyFont="1" applyBorder="1" applyAlignment="1">
      <alignment vertical="center" wrapText="1"/>
    </xf>
    <xf numFmtId="0" fontId="11" fillId="0" borderId="83" xfId="0" applyFont="1" applyBorder="1" applyAlignment="1">
      <alignment horizontal="right" vertical="center" wrapText="1"/>
    </xf>
    <xf numFmtId="0" fontId="22" fillId="5" borderId="3" xfId="0" quotePrefix="1" applyFont="1" applyFill="1" applyBorder="1" applyAlignment="1">
      <alignment horizontal="left" vertical="center" wrapText="1"/>
    </xf>
    <xf numFmtId="3" fontId="11" fillId="5" borderId="83" xfId="0" applyNumberFormat="1" applyFont="1" applyFill="1" applyBorder="1" applyAlignment="1">
      <alignment vertical="center" wrapText="1"/>
    </xf>
    <xf numFmtId="0" fontId="11" fillId="13" borderId="3" xfId="0" quotePrefix="1" applyFont="1" applyFill="1" applyBorder="1" applyAlignment="1">
      <alignment vertical="center"/>
    </xf>
    <xf numFmtId="3" fontId="11" fillId="13" borderId="83" xfId="0" applyNumberFormat="1" applyFont="1" applyFill="1" applyBorder="1" applyAlignment="1">
      <alignment vertical="center"/>
    </xf>
    <xf numFmtId="0" fontId="11" fillId="0" borderId="3" xfId="0" quotePrefix="1" applyFont="1" applyBorder="1" applyAlignment="1">
      <alignment vertical="center"/>
    </xf>
    <xf numFmtId="3" fontId="11" fillId="0" borderId="83" xfId="0" applyNumberFormat="1" applyFont="1" applyBorder="1" applyAlignment="1">
      <alignment vertical="center"/>
    </xf>
    <xf numFmtId="0" fontId="11" fillId="13" borderId="3" xfId="3" applyFont="1" applyFill="1" applyBorder="1" applyAlignment="1">
      <alignment vertical="center" wrapText="1"/>
    </xf>
    <xf numFmtId="3" fontId="11" fillId="13" borderId="83" xfId="3" applyNumberFormat="1" applyFont="1" applyFill="1" applyBorder="1" applyAlignment="1">
      <alignment horizontal="right" vertical="center" wrapText="1"/>
    </xf>
    <xf numFmtId="0" fontId="11" fillId="0" borderId="75" xfId="0" applyFont="1" applyBorder="1" applyAlignment="1">
      <alignment horizontal="center" vertical="center"/>
    </xf>
    <xf numFmtId="1" fontId="11" fillId="0" borderId="75" xfId="0" applyNumberFormat="1" applyFont="1" applyBorder="1" applyAlignment="1">
      <alignment vertical="center"/>
    </xf>
    <xf numFmtId="1" fontId="11" fillId="0" borderId="84" xfId="0" applyNumberFormat="1" applyFont="1" applyBorder="1" applyAlignment="1">
      <alignment vertical="center"/>
    </xf>
    <xf numFmtId="0" fontId="17" fillId="13" borderId="40" xfId="4" applyFont="1" applyFill="1" applyBorder="1" applyAlignment="1">
      <alignment horizontal="center" vertical="center" wrapText="1" readingOrder="1"/>
    </xf>
    <xf numFmtId="0" fontId="17" fillId="13" borderId="40" xfId="4" applyFont="1" applyFill="1" applyBorder="1" applyAlignment="1">
      <alignment vertical="center" wrapText="1" readingOrder="1"/>
    </xf>
    <xf numFmtId="0" fontId="17" fillId="13" borderId="85" xfId="4" applyFont="1" applyFill="1" applyBorder="1" applyAlignment="1">
      <alignment horizontal="right" vertical="center" wrapText="1" readingOrder="1"/>
    </xf>
    <xf numFmtId="0" fontId="22" fillId="0" borderId="83" xfId="0" applyFont="1" applyBorder="1" applyAlignment="1">
      <alignment horizontal="right" vertical="center" wrapText="1" readingOrder="1"/>
    </xf>
    <xf numFmtId="0" fontId="22" fillId="0" borderId="2" xfId="0" applyFont="1" applyBorder="1" applyAlignment="1">
      <alignment horizontal="right" vertical="center" wrapText="1" readingOrder="1"/>
    </xf>
    <xf numFmtId="0" fontId="22" fillId="0" borderId="84" xfId="0" applyFont="1" applyBorder="1" applyAlignment="1">
      <alignment horizontal="right" vertical="center" wrapText="1" readingOrder="1"/>
    </xf>
    <xf numFmtId="0" fontId="22" fillId="0" borderId="61" xfId="0" applyFont="1" applyBorder="1" applyAlignment="1">
      <alignment horizontal="center" vertical="center" wrapText="1" readingOrder="1"/>
    </xf>
    <xf numFmtId="0" fontId="17" fillId="13" borderId="51" xfId="4" applyFont="1" applyFill="1" applyBorder="1" applyAlignment="1">
      <alignment horizontal="center" vertical="center" wrapText="1" readingOrder="1"/>
    </xf>
    <xf numFmtId="0" fontId="22" fillId="0" borderId="13" xfId="0" applyFont="1" applyBorder="1" applyAlignment="1">
      <alignment horizontal="center" vertical="center" wrapText="1" readingOrder="1"/>
    </xf>
    <xf numFmtId="0" fontId="22" fillId="2" borderId="13" xfId="0" applyFont="1" applyFill="1" applyBorder="1" applyAlignment="1">
      <alignment horizontal="center" vertical="center" wrapText="1" readingOrder="1"/>
    </xf>
    <xf numFmtId="0" fontId="22" fillId="0" borderId="16" xfId="0" applyFont="1" applyBorder="1" applyAlignment="1">
      <alignment horizontal="center" vertical="center" wrapText="1" readingOrder="1"/>
    </xf>
    <xf numFmtId="0" fontId="22" fillId="2" borderId="0" xfId="0" applyFont="1" applyFill="1" applyAlignment="1">
      <alignment horizontal="right" vertical="center" wrapText="1" readingOrder="1"/>
    </xf>
    <xf numFmtId="166" fontId="22" fillId="2" borderId="0" xfId="0" applyNumberFormat="1" applyFont="1" applyFill="1" applyAlignment="1">
      <alignment horizontal="right" vertical="center" wrapText="1" readingOrder="1"/>
    </xf>
    <xf numFmtId="166" fontId="22" fillId="0" borderId="61" xfId="0" applyNumberFormat="1" applyFont="1" applyBorder="1" applyAlignment="1">
      <alignment horizontal="right" vertical="center" wrapText="1" readingOrder="1"/>
    </xf>
    <xf numFmtId="1" fontId="11" fillId="0" borderId="43" xfId="0" applyNumberFormat="1" applyFont="1" applyBorder="1" applyAlignment="1">
      <alignment horizontal="right" vertical="center"/>
    </xf>
    <xf numFmtId="166" fontId="22" fillId="2" borderId="43" xfId="0" applyNumberFormat="1" applyFont="1" applyFill="1" applyBorder="1" applyAlignment="1">
      <alignment horizontal="right" vertical="center" wrapText="1" readingOrder="1"/>
    </xf>
    <xf numFmtId="166" fontId="22" fillId="0" borderId="63" xfId="0" applyNumberFormat="1" applyFont="1" applyBorder="1" applyAlignment="1">
      <alignment horizontal="right" vertical="center" wrapText="1" readingOrder="1"/>
    </xf>
    <xf numFmtId="1" fontId="22" fillId="0" borderId="0" xfId="0" applyNumberFormat="1" applyFont="1" applyAlignment="1">
      <alignment horizontal="right" vertical="center" wrapText="1" readingOrder="1"/>
    </xf>
    <xf numFmtId="3" fontId="22" fillId="0" borderId="12" xfId="0" applyNumberFormat="1" applyFont="1" applyBorder="1" applyAlignment="1">
      <alignment horizontal="right" vertical="center" wrapText="1" readingOrder="1"/>
    </xf>
    <xf numFmtId="0" fontId="22" fillId="0" borderId="12" xfId="0" applyFont="1" applyBorder="1" applyAlignment="1">
      <alignment horizontal="right" vertical="center" wrapText="1" readingOrder="1"/>
    </xf>
    <xf numFmtId="1" fontId="22" fillId="2" borderId="12" xfId="0" applyNumberFormat="1" applyFont="1" applyFill="1" applyBorder="1" applyAlignment="1">
      <alignment horizontal="right" vertical="center" wrapText="1" readingOrder="1"/>
    </xf>
    <xf numFmtId="0" fontId="22" fillId="2" borderId="12" xfId="0" applyFont="1" applyFill="1" applyBorder="1" applyAlignment="1">
      <alignment horizontal="right" vertical="center" wrapText="1" readingOrder="1"/>
    </xf>
    <xf numFmtId="166" fontId="22" fillId="2" borderId="12" xfId="0" applyNumberFormat="1" applyFont="1" applyFill="1" applyBorder="1" applyAlignment="1">
      <alignment horizontal="right" vertical="center" wrapText="1" readingOrder="1"/>
    </xf>
    <xf numFmtId="166" fontId="22" fillId="0" borderId="15" xfId="0" applyNumberFormat="1" applyFont="1" applyBorder="1" applyAlignment="1">
      <alignment horizontal="right" vertical="center" wrapText="1" readingOrder="1"/>
    </xf>
    <xf numFmtId="1" fontId="22" fillId="0" borderId="13" xfId="0" applyNumberFormat="1" applyFont="1" applyBorder="1" applyAlignment="1">
      <alignment horizontal="right" vertical="center" wrapText="1" readingOrder="1"/>
    </xf>
    <xf numFmtId="1" fontId="22" fillId="0" borderId="16" xfId="0" applyNumberFormat="1" applyFont="1" applyBorder="1" applyAlignment="1">
      <alignment horizontal="right" vertical="center" wrapText="1" readingOrder="1"/>
    </xf>
    <xf numFmtId="0" fontId="22" fillId="0" borderId="86" xfId="0" applyFont="1" applyBorder="1" applyAlignment="1">
      <alignment horizontal="center" vertical="center" wrapText="1" readingOrder="1"/>
    </xf>
    <xf numFmtId="1" fontId="22" fillId="0" borderId="2" xfId="0" applyNumberFormat="1" applyFont="1" applyBorder="1" applyAlignment="1">
      <alignment horizontal="right" vertical="center" wrapText="1" readingOrder="1"/>
    </xf>
    <xf numFmtId="0" fontId="22" fillId="0" borderId="2" xfId="0" applyFont="1" applyBorder="1" applyAlignment="1">
      <alignment horizontal="center" vertical="center" wrapText="1" readingOrder="1"/>
    </xf>
    <xf numFmtId="0" fontId="22" fillId="0" borderId="37" xfId="0" applyFont="1" applyBorder="1" applyAlignment="1">
      <alignment horizontal="center" vertical="center" wrapText="1" readingOrder="1"/>
    </xf>
    <xf numFmtId="0" fontId="27" fillId="13" borderId="10" xfId="0" applyFont="1" applyFill="1" applyBorder="1" applyAlignment="1">
      <alignment horizontal="center" vertical="center" wrapText="1" readingOrder="1"/>
    </xf>
    <xf numFmtId="0" fontId="27" fillId="13" borderId="7" xfId="0" applyFont="1" applyFill="1" applyBorder="1" applyAlignment="1">
      <alignment vertical="center" wrapText="1" readingOrder="1"/>
    </xf>
    <xf numFmtId="0" fontId="27" fillId="13" borderId="10" xfId="0" applyFont="1" applyFill="1" applyBorder="1" applyAlignment="1">
      <alignment horizontal="right" vertical="center" wrapText="1" readingOrder="1"/>
    </xf>
    <xf numFmtId="0" fontId="27" fillId="13" borderId="41" xfId="0" applyFont="1" applyFill="1" applyBorder="1" applyAlignment="1">
      <alignment vertical="center" wrapText="1" readingOrder="1"/>
    </xf>
    <xf numFmtId="0" fontId="27" fillId="13" borderId="56" xfId="0" applyFont="1" applyFill="1" applyBorder="1" applyAlignment="1">
      <alignment horizontal="center" vertical="center" wrapText="1" readingOrder="1"/>
    </xf>
    <xf numFmtId="0" fontId="17" fillId="13" borderId="76" xfId="0" applyFont="1" applyFill="1" applyBorder="1" applyAlignment="1">
      <alignment horizontal="center" vertical="center"/>
    </xf>
    <xf numFmtId="0" fontId="11" fillId="3" borderId="0" xfId="3" applyFont="1" applyFill="1" applyBorder="1" applyAlignment="1">
      <alignment horizontal="left" vertical="center" wrapText="1" readingOrder="1"/>
    </xf>
    <xf numFmtId="0" fontId="11" fillId="3" borderId="13" xfId="3" applyFont="1" applyFill="1" applyBorder="1" applyAlignment="1">
      <alignment horizontal="center" vertical="center" wrapText="1" readingOrder="1"/>
    </xf>
    <xf numFmtId="0" fontId="11" fillId="3" borderId="43" xfId="3" applyFont="1" applyFill="1" applyBorder="1" applyAlignment="1">
      <alignment horizontal="center" vertical="center" wrapText="1" readingOrder="1"/>
    </xf>
    <xf numFmtId="0" fontId="11" fillId="3" borderId="0" xfId="3" applyFont="1" applyFill="1" applyBorder="1" applyAlignment="1">
      <alignment horizontal="right" vertical="center" wrapText="1" readingOrder="1"/>
    </xf>
    <xf numFmtId="0" fontId="11" fillId="3" borderId="13" xfId="5" applyNumberFormat="1" applyFont="1" applyFill="1" applyBorder="1" applyAlignment="1">
      <alignment horizontal="right" vertical="center"/>
    </xf>
    <xf numFmtId="0" fontId="25" fillId="3" borderId="13" xfId="0" applyFont="1" applyFill="1" applyBorder="1" applyAlignment="1">
      <alignment horizontal="right" vertical="center" wrapText="1"/>
    </xf>
    <xf numFmtId="49" fontId="22" fillId="3" borderId="13" xfId="0" applyNumberFormat="1" applyFont="1" applyFill="1" applyBorder="1" applyAlignment="1">
      <alignment horizontal="right" vertical="center" wrapText="1" readingOrder="1"/>
    </xf>
    <xf numFmtId="0" fontId="11" fillId="13" borderId="0" xfId="0" applyFont="1" applyFill="1" applyAlignment="1">
      <alignment horizontal="right" vertical="center"/>
    </xf>
    <xf numFmtId="0" fontId="11" fillId="13" borderId="13" xfId="5" applyNumberFormat="1" applyFont="1" applyFill="1" applyBorder="1" applyAlignment="1">
      <alignment horizontal="right" vertical="center"/>
    </xf>
    <xf numFmtId="0" fontId="29" fillId="13" borderId="13" xfId="0" applyFont="1" applyFill="1" applyBorder="1" applyAlignment="1">
      <alignment horizontal="center" vertical="center" wrapText="1" readingOrder="1"/>
    </xf>
    <xf numFmtId="0" fontId="29" fillId="13" borderId="43" xfId="0" applyFont="1" applyFill="1" applyBorder="1" applyAlignment="1">
      <alignment horizontal="center" vertical="center" wrapText="1" readingOrder="1"/>
    </xf>
    <xf numFmtId="0" fontId="29" fillId="13" borderId="0" xfId="0" applyFont="1" applyFill="1" applyAlignment="1">
      <alignment horizontal="right" vertical="center" wrapText="1" readingOrder="1"/>
    </xf>
    <xf numFmtId="49" fontId="25" fillId="13" borderId="13" xfId="0" applyNumberFormat="1" applyFont="1" applyFill="1" applyBorder="1" applyAlignment="1">
      <alignment horizontal="right" vertical="center" wrapText="1"/>
    </xf>
    <xf numFmtId="49" fontId="11" fillId="13" borderId="13" xfId="0" applyNumberFormat="1" applyFont="1" applyFill="1" applyBorder="1" applyAlignment="1">
      <alignment horizontal="right" vertical="center"/>
    </xf>
    <xf numFmtId="0" fontId="11" fillId="3" borderId="3" xfId="3" applyFont="1" applyFill="1" applyBorder="1" applyAlignment="1">
      <alignment horizontal="left" vertical="center" wrapText="1" readingOrder="1"/>
    </xf>
    <xf numFmtId="0" fontId="29" fillId="13" borderId="3" xfId="0" applyFont="1" applyFill="1" applyBorder="1" applyAlignment="1">
      <alignment horizontal="left" vertical="center" wrapText="1" readingOrder="1"/>
    </xf>
    <xf numFmtId="0" fontId="11" fillId="13" borderId="16" xfId="0" applyFont="1" applyFill="1" applyBorder="1" applyAlignment="1">
      <alignment horizontal="center" vertical="center"/>
    </xf>
    <xf numFmtId="0" fontId="11" fillId="13" borderId="2" xfId="0" applyFont="1" applyFill="1" applyBorder="1" applyAlignment="1">
      <alignment horizontal="right" vertical="center"/>
    </xf>
    <xf numFmtId="49" fontId="11" fillId="13" borderId="16" xfId="0" applyNumberFormat="1" applyFont="1" applyFill="1" applyBorder="1" applyAlignment="1">
      <alignment horizontal="right" vertical="center"/>
    </xf>
    <xf numFmtId="0" fontId="17" fillId="13" borderId="87" xfId="4" applyFont="1" applyFill="1" applyBorder="1" applyAlignment="1">
      <alignment vertical="center" wrapText="1"/>
    </xf>
    <xf numFmtId="0" fontId="17" fillId="13" borderId="87" xfId="4" applyFont="1" applyFill="1" applyBorder="1" applyAlignment="1">
      <alignment horizontal="center" vertical="center" wrapText="1"/>
    </xf>
    <xf numFmtId="0" fontId="17" fillId="13" borderId="87" xfId="4" applyFont="1" applyFill="1" applyBorder="1" applyAlignment="1">
      <alignment horizontal="right" vertical="center" wrapText="1"/>
    </xf>
    <xf numFmtId="3" fontId="50" fillId="3" borderId="0" xfId="0" applyNumberFormat="1" applyFont="1" applyFill="1"/>
    <xf numFmtId="0" fontId="17" fillId="13" borderId="8" xfId="4" applyFont="1" applyFill="1" applyBorder="1" applyAlignment="1">
      <alignment vertical="center" wrapText="1"/>
    </xf>
    <xf numFmtId="0" fontId="17" fillId="13" borderId="88" xfId="4" applyFont="1" applyFill="1" applyBorder="1" applyAlignment="1">
      <alignment horizontal="center" vertical="center" wrapText="1"/>
    </xf>
    <xf numFmtId="0" fontId="17" fillId="13" borderId="88" xfId="4" applyFont="1" applyFill="1" applyBorder="1" applyAlignment="1">
      <alignment horizontal="right" vertical="center" wrapText="1"/>
    </xf>
    <xf numFmtId="0" fontId="17" fillId="13" borderId="89" xfId="4" applyFont="1" applyFill="1" applyBorder="1" applyAlignment="1">
      <alignment horizontal="right" vertical="center" wrapText="1"/>
    </xf>
    <xf numFmtId="0" fontId="11" fillId="0" borderId="26" xfId="0" applyFont="1" applyBorder="1" applyAlignment="1">
      <alignment horizontal="center" vertical="center"/>
    </xf>
    <xf numFmtId="0" fontId="11" fillId="10" borderId="0" xfId="3" applyFont="1" applyBorder="1" applyAlignment="1">
      <alignment horizontal="center" vertical="center"/>
    </xf>
    <xf numFmtId="0" fontId="11" fillId="5" borderId="0" xfId="2" applyFont="1" applyFill="1" applyBorder="1" applyAlignment="1">
      <alignment horizontal="center" vertical="center" wrapText="1"/>
    </xf>
    <xf numFmtId="0" fontId="11" fillId="0" borderId="0" xfId="3" quotePrefix="1" applyFont="1" applyFill="1" applyBorder="1" applyAlignment="1">
      <alignment horizontal="center" vertical="center"/>
    </xf>
    <xf numFmtId="0" fontId="13" fillId="18" borderId="0" xfId="0" applyFont="1" applyFill="1" applyAlignment="1">
      <alignment vertical="center"/>
    </xf>
    <xf numFmtId="0" fontId="10" fillId="0" borderId="0" xfId="0" applyFont="1"/>
    <xf numFmtId="0" fontId="11" fillId="0" borderId="0" xfId="3" quotePrefix="1" applyFont="1" applyFill="1" applyBorder="1" applyAlignment="1">
      <alignment vertical="center"/>
    </xf>
    <xf numFmtId="0" fontId="11" fillId="0" borderId="26" xfId="0" applyFont="1" applyBorder="1" applyAlignment="1">
      <alignment vertical="center"/>
    </xf>
    <xf numFmtId="0" fontId="11" fillId="10" borderId="0" xfId="3" applyFont="1" applyBorder="1" applyAlignment="1">
      <alignment vertical="center"/>
    </xf>
    <xf numFmtId="0" fontId="11" fillId="5" borderId="0" xfId="2" applyFont="1" applyFill="1" applyBorder="1" applyAlignment="1">
      <alignment vertical="center" wrapText="1"/>
    </xf>
    <xf numFmtId="0" fontId="17" fillId="11" borderId="91" xfId="4" applyFont="1" applyBorder="1" applyAlignment="1">
      <alignment horizontal="center" vertical="center" wrapText="1"/>
    </xf>
    <xf numFmtId="0" fontId="17" fillId="11" borderId="92" xfId="4" applyFont="1" applyBorder="1" applyAlignment="1">
      <alignment horizontal="center" vertical="center" wrapText="1"/>
    </xf>
    <xf numFmtId="0" fontId="25" fillId="12" borderId="0" xfId="0" applyFont="1" applyFill="1" applyAlignment="1">
      <alignment horizontal="center" vertical="center" wrapText="1"/>
    </xf>
    <xf numFmtId="0" fontId="11" fillId="12" borderId="3" xfId="3" applyFont="1" applyFill="1" applyBorder="1" applyAlignment="1">
      <alignment horizontal="left" vertical="center" wrapText="1"/>
    </xf>
    <xf numFmtId="0" fontId="11" fillId="12" borderId="0" xfId="3" applyFont="1" applyFill="1" applyBorder="1" applyAlignment="1">
      <alignment horizontal="center" vertical="center" wrapText="1"/>
    </xf>
    <xf numFmtId="0" fontId="11" fillId="12" borderId="12" xfId="3" applyFont="1" applyFill="1" applyBorder="1" applyAlignment="1">
      <alignment horizontal="center" vertical="center" wrapText="1"/>
    </xf>
    <xf numFmtId="0" fontId="11" fillId="3" borderId="3" xfId="3" applyFont="1" applyFill="1" applyBorder="1" applyAlignment="1">
      <alignment horizontal="left" vertical="center" wrapText="1"/>
    </xf>
    <xf numFmtId="0" fontId="11" fillId="3" borderId="0" xfId="3" applyFont="1" applyFill="1" applyBorder="1" applyAlignment="1">
      <alignment horizontal="center" vertical="center" wrapText="1"/>
    </xf>
    <xf numFmtId="0" fontId="11" fillId="3" borderId="12" xfId="3" applyFont="1" applyFill="1" applyBorder="1" applyAlignment="1">
      <alignment horizontal="center" vertical="center" wrapText="1"/>
    </xf>
    <xf numFmtId="0" fontId="11" fillId="3" borderId="2" xfId="3" applyFont="1" applyFill="1" applyBorder="1" applyAlignment="1">
      <alignment horizontal="center" vertical="center" wrapText="1"/>
    </xf>
    <xf numFmtId="0" fontId="17" fillId="11" borderId="91" xfId="4" applyFont="1" applyBorder="1" applyAlignment="1">
      <alignment horizontal="left" vertical="center" wrapText="1"/>
    </xf>
    <xf numFmtId="0" fontId="17" fillId="11" borderId="93" xfId="4" applyFont="1" applyBorder="1" applyAlignment="1">
      <alignment horizontal="left" vertical="center" wrapText="1"/>
    </xf>
    <xf numFmtId="0" fontId="20" fillId="3" borderId="3" xfId="2" applyFont="1" applyFill="1" applyBorder="1" applyAlignment="1">
      <alignment vertical="center" wrapText="1"/>
    </xf>
    <xf numFmtId="0" fontId="20" fillId="12" borderId="3" xfId="2" applyFont="1" applyFill="1" applyBorder="1" applyAlignment="1">
      <alignment vertical="center" wrapText="1"/>
    </xf>
    <xf numFmtId="0" fontId="11" fillId="12" borderId="12" xfId="3" applyFont="1" applyFill="1" applyBorder="1" applyAlignment="1">
      <alignment vertical="center" wrapText="1"/>
    </xf>
    <xf numFmtId="0" fontId="11" fillId="3" borderId="3" xfId="3" applyFont="1" applyFill="1" applyBorder="1" applyAlignment="1">
      <alignment vertical="center" wrapText="1"/>
    </xf>
    <xf numFmtId="0" fontId="11" fillId="3" borderId="12" xfId="3" applyFont="1" applyFill="1" applyBorder="1" applyAlignment="1">
      <alignment vertical="center" wrapText="1"/>
    </xf>
    <xf numFmtId="0" fontId="11" fillId="12" borderId="3" xfId="3" applyFont="1" applyFill="1" applyBorder="1" applyAlignment="1">
      <alignment vertical="center" wrapText="1"/>
    </xf>
    <xf numFmtId="0" fontId="11" fillId="3" borderId="17" xfId="3" applyFont="1" applyFill="1" applyBorder="1" applyAlignment="1">
      <alignment vertical="center" wrapText="1"/>
    </xf>
    <xf numFmtId="0" fontId="17" fillId="11" borderId="92" xfId="4" applyFont="1" applyBorder="1" applyAlignment="1">
      <alignment horizontal="left" vertical="center" wrapText="1"/>
    </xf>
    <xf numFmtId="0" fontId="11" fillId="3" borderId="0" xfId="0" applyFont="1" applyFill="1" applyAlignment="1">
      <alignment vertical="center"/>
    </xf>
    <xf numFmtId="0" fontId="0" fillId="0" borderId="12" xfId="0" applyBorder="1"/>
    <xf numFmtId="0" fontId="20" fillId="12" borderId="0" xfId="2" applyFont="1" applyFill="1" applyBorder="1" applyAlignment="1">
      <alignment vertical="center"/>
    </xf>
    <xf numFmtId="0" fontId="0" fillId="12" borderId="12" xfId="0" applyFill="1" applyBorder="1"/>
    <xf numFmtId="0" fontId="20" fillId="3" borderId="0" xfId="2" applyFont="1" applyFill="1" applyBorder="1" applyAlignment="1">
      <alignment vertical="center"/>
    </xf>
    <xf numFmtId="0" fontId="20" fillId="3" borderId="17" xfId="2" quotePrefix="1" applyFont="1" applyFill="1" applyBorder="1" applyAlignment="1">
      <alignment vertical="center"/>
    </xf>
    <xf numFmtId="0" fontId="20" fillId="3" borderId="2" xfId="2" quotePrefix="1" applyFont="1" applyFill="1" applyBorder="1" applyAlignment="1">
      <alignment vertical="center"/>
    </xf>
    <xf numFmtId="0" fontId="0" fillId="0" borderId="15" xfId="0" applyBorder="1"/>
    <xf numFmtId="2" fontId="25" fillId="12" borderId="0" xfId="0" applyNumberFormat="1" applyFont="1" applyFill="1" applyAlignment="1">
      <alignment horizontal="left" vertical="center" wrapText="1"/>
    </xf>
    <xf numFmtId="0" fontId="25" fillId="12" borderId="0" xfId="2" applyFont="1" applyFill="1" applyAlignment="1">
      <alignment horizontal="left" vertical="center"/>
    </xf>
    <xf numFmtId="0" fontId="25" fillId="12" borderId="0" xfId="0" applyFont="1" applyFill="1" applyAlignment="1">
      <alignment horizontal="left" vertical="center" wrapText="1"/>
    </xf>
    <xf numFmtId="0" fontId="25" fillId="3" borderId="0" xfId="2" applyFont="1" applyFill="1" applyAlignment="1">
      <alignment horizontal="left" vertical="center"/>
    </xf>
    <xf numFmtId="0" fontId="25" fillId="3" borderId="0" xfId="3" applyNumberFormat="1" applyFont="1" applyFill="1" applyBorder="1" applyAlignment="1">
      <alignment horizontal="center" vertical="center"/>
    </xf>
    <xf numFmtId="0" fontId="25" fillId="3" borderId="0" xfId="3" applyNumberFormat="1" applyFont="1" applyFill="1" applyBorder="1" applyAlignment="1">
      <alignment horizontal="left" vertical="center" wrapText="1"/>
    </xf>
    <xf numFmtId="0" fontId="25" fillId="3" borderId="0" xfId="3" applyFont="1" applyFill="1" applyAlignment="1">
      <alignment horizontal="left" vertical="center" wrapText="1"/>
    </xf>
    <xf numFmtId="0" fontId="0" fillId="27" borderId="0" xfId="0" applyFill="1"/>
    <xf numFmtId="0" fontId="4" fillId="3" borderId="0" xfId="0" applyFont="1" applyFill="1" applyAlignment="1">
      <alignment vertical="center"/>
    </xf>
    <xf numFmtId="0" fontId="22" fillId="0" borderId="10" xfId="0" applyFont="1" applyBorder="1" applyAlignment="1">
      <alignment horizontal="right" vertical="center" wrapText="1" readingOrder="1"/>
    </xf>
    <xf numFmtId="0" fontId="0" fillId="3" borderId="0" xfId="0" applyFill="1" applyAlignment="1">
      <alignment horizontal="right" vertical="center"/>
    </xf>
    <xf numFmtId="166" fontId="22" fillId="0" borderId="0" xfId="0" applyNumberFormat="1" applyFont="1" applyAlignment="1">
      <alignment horizontal="right" vertical="center" wrapText="1" readingOrder="1"/>
    </xf>
    <xf numFmtId="166" fontId="22" fillId="0" borderId="45" xfId="0" applyNumberFormat="1" applyFont="1" applyBorder="1" applyAlignment="1">
      <alignment horizontal="right" vertical="center" wrapText="1" readingOrder="1"/>
    </xf>
    <xf numFmtId="3" fontId="22" fillId="13" borderId="42" xfId="0" applyNumberFormat="1" applyFont="1" applyFill="1" applyBorder="1" applyAlignment="1">
      <alignment horizontal="right" vertical="center" wrapText="1"/>
    </xf>
    <xf numFmtId="3" fontId="22" fillId="5" borderId="42" xfId="0" applyNumberFormat="1" applyFont="1" applyFill="1" applyBorder="1" applyAlignment="1">
      <alignment horizontal="right" vertical="center" wrapText="1"/>
    </xf>
    <xf numFmtId="3" fontId="11" fillId="13" borderId="42" xfId="0" applyNumberFormat="1" applyFont="1" applyFill="1" applyBorder="1" applyAlignment="1">
      <alignment horizontal="right" vertical="center"/>
    </xf>
    <xf numFmtId="3" fontId="11" fillId="0" borderId="42" xfId="0" applyNumberFormat="1" applyFont="1" applyBorder="1" applyAlignment="1">
      <alignment horizontal="right" vertical="center"/>
    </xf>
    <xf numFmtId="0" fontId="28" fillId="9" borderId="0" xfId="4" applyFont="1" applyFill="1" applyBorder="1" applyAlignment="1">
      <alignment horizontal="left" vertical="center"/>
    </xf>
    <xf numFmtId="3" fontId="11" fillId="0" borderId="52" xfId="0" applyNumberFormat="1" applyFont="1" applyBorder="1" applyAlignment="1">
      <alignment horizontal="right" vertical="center"/>
    </xf>
    <xf numFmtId="0" fontId="16" fillId="0" borderId="0" xfId="2" applyFont="1"/>
    <xf numFmtId="166" fontId="22" fillId="0" borderId="13" xfId="0" applyNumberFormat="1" applyFont="1" applyBorder="1" applyAlignment="1">
      <alignment horizontal="right"/>
    </xf>
    <xf numFmtId="166" fontId="22" fillId="0" borderId="13" xfId="0" applyNumberFormat="1" applyFont="1" applyBorder="1" applyAlignment="1">
      <alignment horizontal="right" vertical="center"/>
    </xf>
    <xf numFmtId="165" fontId="22" fillId="0" borderId="16" xfId="0" applyNumberFormat="1" applyFont="1" applyBorder="1" applyAlignment="1">
      <alignment horizontal="right"/>
    </xf>
    <xf numFmtId="165" fontId="11" fillId="0" borderId="3" xfId="0" applyNumberFormat="1" applyFont="1" applyBorder="1" applyAlignment="1">
      <alignment horizontal="right"/>
    </xf>
    <xf numFmtId="165" fontId="11" fillId="0" borderId="3" xfId="3" applyNumberFormat="1" applyFont="1" applyFill="1" applyBorder="1" applyAlignment="1">
      <alignment horizontal="right" vertical="center"/>
    </xf>
    <xf numFmtId="165" fontId="11" fillId="0" borderId="17" xfId="3" applyNumberFormat="1" applyFont="1" applyFill="1" applyBorder="1" applyAlignment="1">
      <alignment horizontal="right"/>
    </xf>
    <xf numFmtId="165" fontId="27" fillId="0" borderId="13" xfId="0" applyNumberFormat="1" applyFont="1" applyBorder="1" applyAlignment="1">
      <alignment horizontal="right"/>
    </xf>
    <xf numFmtId="166" fontId="27" fillId="0" borderId="0" xfId="0" applyNumberFormat="1" applyFont="1" applyAlignment="1">
      <alignment horizontal="right"/>
    </xf>
    <xf numFmtId="166" fontId="22" fillId="0" borderId="13" xfId="0" applyNumberFormat="1" applyFont="1" applyBorder="1" applyAlignment="1">
      <alignment horizontal="right" vertical="center" wrapText="1"/>
    </xf>
    <xf numFmtId="165" fontId="11" fillId="0" borderId="3" xfId="0" applyNumberFormat="1" applyFont="1" applyBorder="1" applyAlignment="1">
      <alignment horizontal="right" vertical="center" wrapText="1"/>
    </xf>
    <xf numFmtId="165" fontId="11" fillId="0" borderId="3" xfId="0" applyNumberFormat="1" applyFont="1" applyBorder="1" applyAlignment="1">
      <alignment horizontal="right" vertical="center"/>
    </xf>
    <xf numFmtId="43" fontId="0" fillId="3" borderId="0" xfId="1" applyFont="1" applyFill="1"/>
    <xf numFmtId="0" fontId="22" fillId="0" borderId="13" xfId="0" applyFont="1" applyBorder="1" applyAlignment="1">
      <alignment horizontal="right" vertical="center" wrapText="1" readingOrder="1"/>
    </xf>
    <xf numFmtId="0" fontId="22" fillId="2" borderId="13" xfId="0" applyFont="1" applyFill="1" applyBorder="1" applyAlignment="1">
      <alignment horizontal="right" vertical="center" wrapText="1" readingOrder="1"/>
    </xf>
    <xf numFmtId="0" fontId="22" fillId="0" borderId="86" xfId="0" applyFont="1" applyBorder="1" applyAlignment="1">
      <alignment horizontal="right" vertical="center" wrapText="1" readingOrder="1"/>
    </xf>
    <xf numFmtId="0" fontId="11" fillId="3" borderId="43" xfId="3" applyFont="1" applyFill="1" applyBorder="1" applyAlignment="1">
      <alignment horizontal="right" vertical="center" wrapText="1" readingOrder="1"/>
    </xf>
    <xf numFmtId="167" fontId="25" fillId="0" borderId="43" xfId="0" applyNumberFormat="1" applyFont="1" applyBorder="1" applyAlignment="1">
      <alignment horizontal="right" vertical="center"/>
    </xf>
    <xf numFmtId="167" fontId="25" fillId="0" borderId="45" xfId="0" applyNumberFormat="1" applyFont="1" applyBorder="1" applyAlignment="1">
      <alignment horizontal="right" vertical="center"/>
    </xf>
    <xf numFmtId="167" fontId="22" fillId="22" borderId="43" xfId="0" applyNumberFormat="1" applyFont="1" applyFill="1" applyBorder="1" applyAlignment="1">
      <alignment horizontal="right" vertical="center"/>
    </xf>
    <xf numFmtId="167" fontId="35" fillId="22" borderId="43" xfId="0" applyNumberFormat="1" applyFont="1" applyFill="1" applyBorder="1" applyAlignment="1">
      <alignment horizontal="right" vertical="center"/>
    </xf>
    <xf numFmtId="9" fontId="22" fillId="22" borderId="43" xfId="0" applyNumberFormat="1" applyFont="1" applyFill="1" applyBorder="1" applyAlignment="1">
      <alignment horizontal="right" vertical="center"/>
    </xf>
    <xf numFmtId="9" fontId="22" fillId="25" borderId="68" xfId="0" applyNumberFormat="1" applyFont="1" applyFill="1" applyBorder="1" applyAlignment="1">
      <alignment vertical="center"/>
    </xf>
    <xf numFmtId="0" fontId="22" fillId="25" borderId="68" xfId="0" applyFont="1" applyFill="1" applyBorder="1" applyAlignment="1">
      <alignment horizontal="right" vertical="center"/>
    </xf>
    <xf numFmtId="0" fontId="17" fillId="13" borderId="9" xfId="4" applyFont="1" applyFill="1" applyBorder="1" applyAlignment="1">
      <alignment horizontal="center" vertical="center" wrapText="1" readingOrder="1"/>
    </xf>
    <xf numFmtId="0" fontId="11" fillId="0" borderId="75" xfId="0" applyFont="1" applyBorder="1" applyAlignment="1">
      <alignment horizontal="right" vertical="center"/>
    </xf>
    <xf numFmtId="0" fontId="52" fillId="0" borderId="16" xfId="0" applyFont="1" applyBorder="1"/>
    <xf numFmtId="0" fontId="53" fillId="0" borderId="0" xfId="0" applyFont="1"/>
    <xf numFmtId="0" fontId="53" fillId="0" borderId="42" xfId="0" applyFont="1" applyBorder="1"/>
    <xf numFmtId="0" fontId="54" fillId="0" borderId="0" xfId="0" applyFont="1"/>
    <xf numFmtId="0" fontId="54" fillId="0" borderId="0" xfId="0" applyFont="1" applyAlignment="1">
      <alignment wrapText="1"/>
    </xf>
    <xf numFmtId="0" fontId="56" fillId="0" borderId="44" xfId="0" applyFont="1" applyBorder="1" applyAlignment="1">
      <alignment wrapText="1" readingOrder="1"/>
    </xf>
    <xf numFmtId="0" fontId="52" fillId="0" borderId="31" xfId="0" applyFont="1" applyBorder="1"/>
    <xf numFmtId="0" fontId="57" fillId="0" borderId="31" xfId="0" applyFont="1" applyBorder="1"/>
    <xf numFmtId="0" fontId="52" fillId="0" borderId="0" xfId="0" applyFont="1" applyAlignment="1">
      <alignment wrapText="1" readingOrder="1"/>
    </xf>
    <xf numFmtId="0" fontId="56" fillId="21" borderId="45" xfId="0" applyFont="1" applyFill="1" applyBorder="1" applyAlignment="1">
      <alignment wrapText="1" readingOrder="1"/>
    </xf>
    <xf numFmtId="0" fontId="56" fillId="0" borderId="45" xfId="0" applyFont="1" applyBorder="1" applyAlignment="1">
      <alignment wrapText="1" readingOrder="1"/>
    </xf>
    <xf numFmtId="0" fontId="56" fillId="0" borderId="13" xfId="0" applyFont="1" applyBorder="1" applyAlignment="1">
      <alignment wrapText="1"/>
    </xf>
    <xf numFmtId="0" fontId="56" fillId="35" borderId="13" xfId="0" applyFont="1" applyFill="1" applyBorder="1" applyAlignment="1">
      <alignment wrapText="1" readingOrder="1"/>
    </xf>
    <xf numFmtId="0" fontId="56" fillId="21" borderId="43" xfId="0" applyFont="1" applyFill="1" applyBorder="1" applyAlignment="1">
      <alignment wrapText="1" readingOrder="1"/>
    </xf>
    <xf numFmtId="0" fontId="55" fillId="0" borderId="0" xfId="0" applyFont="1" applyAlignment="1">
      <alignment wrapText="1" readingOrder="1"/>
    </xf>
    <xf numFmtId="0" fontId="56" fillId="0" borderId="13" xfId="0" applyFont="1" applyBorder="1" applyAlignment="1">
      <alignment wrapText="1" readingOrder="1"/>
    </xf>
    <xf numFmtId="0" fontId="56" fillId="0" borderId="0" xfId="0" applyFont="1" applyAlignment="1">
      <alignment wrapText="1" readingOrder="1"/>
    </xf>
    <xf numFmtId="0" fontId="57" fillId="0" borderId="0" xfId="0" applyFont="1" applyAlignment="1">
      <alignment wrapText="1" readingOrder="1"/>
    </xf>
    <xf numFmtId="166" fontId="34" fillId="0" borderId="12" xfId="0" applyNumberFormat="1" applyFont="1" applyBorder="1" applyAlignment="1">
      <alignment horizontal="right"/>
    </xf>
    <xf numFmtId="166" fontId="34" fillId="13" borderId="12" xfId="0" applyNumberFormat="1" applyFont="1" applyFill="1" applyBorder="1" applyAlignment="1">
      <alignment horizontal="right"/>
    </xf>
    <xf numFmtId="166" fontId="34" fillId="0" borderId="12" xfId="0" applyNumberFormat="1" applyFont="1" applyBorder="1" applyAlignment="1">
      <alignment horizontal="right" vertical="center"/>
    </xf>
    <xf numFmtId="166" fontId="29" fillId="13" borderId="12" xfId="0" applyNumberFormat="1" applyFont="1" applyFill="1" applyBorder="1" applyAlignment="1">
      <alignment horizontal="right"/>
    </xf>
    <xf numFmtId="166" fontId="11" fillId="0" borderId="13" xfId="0" applyNumberFormat="1" applyFont="1" applyBorder="1" applyAlignment="1">
      <alignment horizontal="right" vertical="center" wrapText="1"/>
    </xf>
    <xf numFmtId="166" fontId="11" fillId="0" borderId="13" xfId="0" applyNumberFormat="1" applyFont="1" applyBorder="1" applyAlignment="1">
      <alignment horizontal="right" vertical="center"/>
    </xf>
    <xf numFmtId="166" fontId="11" fillId="0" borderId="13" xfId="3" applyNumberFormat="1" applyFont="1" applyFill="1" applyBorder="1" applyAlignment="1">
      <alignment horizontal="right" vertical="center"/>
    </xf>
    <xf numFmtId="166" fontId="11" fillId="0" borderId="13" xfId="3" quotePrefix="1" applyNumberFormat="1" applyFont="1" applyFill="1" applyBorder="1" applyAlignment="1">
      <alignment horizontal="right" vertical="center"/>
    </xf>
    <xf numFmtId="0" fontId="25" fillId="3" borderId="3" xfId="0" applyFont="1" applyFill="1" applyBorder="1" applyAlignment="1">
      <alignment vertical="center"/>
    </xf>
    <xf numFmtId="0" fontId="25" fillId="3" borderId="0" xfId="0" applyFont="1" applyFill="1" applyAlignment="1">
      <alignment vertical="center"/>
    </xf>
    <xf numFmtId="0" fontId="25" fillId="12" borderId="3" xfId="2" applyFont="1" applyFill="1" applyBorder="1" applyAlignment="1">
      <alignment horizontal="left" vertical="center"/>
    </xf>
    <xf numFmtId="0" fontId="25" fillId="12" borderId="0" xfId="2" applyFont="1" applyFill="1" applyBorder="1" applyAlignment="1">
      <alignment horizontal="center" vertical="center"/>
    </xf>
    <xf numFmtId="0" fontId="25" fillId="12" borderId="0" xfId="2" applyFont="1" applyFill="1" applyBorder="1" applyAlignment="1">
      <alignment horizontal="left" vertical="center"/>
    </xf>
    <xf numFmtId="0" fontId="25" fillId="3" borderId="3" xfId="2" applyFont="1" applyFill="1" applyBorder="1" applyAlignment="1">
      <alignment horizontal="left" vertical="center"/>
    </xf>
    <xf numFmtId="0" fontId="25" fillId="3" borderId="0" xfId="2" applyFont="1" applyFill="1" applyBorder="1" applyAlignment="1">
      <alignment horizontal="center" vertical="center"/>
    </xf>
    <xf numFmtId="0" fontId="25" fillId="3" borderId="0" xfId="2" applyFont="1" applyFill="1" applyBorder="1" applyAlignment="1">
      <alignment horizontal="left" vertical="center"/>
    </xf>
    <xf numFmtId="2" fontId="22" fillId="5" borderId="35" xfId="0" applyNumberFormat="1" applyFont="1" applyFill="1" applyBorder="1" applyAlignment="1">
      <alignment horizontal="right" vertical="center" wrapText="1"/>
    </xf>
    <xf numFmtId="3" fontId="11" fillId="5" borderId="3" xfId="0" applyNumberFormat="1" applyFont="1" applyFill="1" applyBorder="1" applyAlignment="1">
      <alignment horizontal="right" vertical="center" wrapText="1"/>
    </xf>
    <xf numFmtId="0" fontId="50" fillId="3" borderId="0" xfId="0" applyFont="1" applyFill="1"/>
    <xf numFmtId="3" fontId="22" fillId="13" borderId="45" xfId="0" applyNumberFormat="1" applyFont="1" applyFill="1" applyBorder="1" applyAlignment="1">
      <alignment horizontal="right" vertical="center" wrapText="1"/>
    </xf>
    <xf numFmtId="3" fontId="11" fillId="5" borderId="42" xfId="0" applyNumberFormat="1" applyFont="1" applyFill="1" applyBorder="1" applyAlignment="1">
      <alignment horizontal="right" vertical="center" wrapText="1"/>
    </xf>
    <xf numFmtId="3" fontId="11" fillId="5" borderId="45" xfId="0" applyNumberFormat="1" applyFont="1" applyFill="1" applyBorder="1" applyAlignment="1">
      <alignment horizontal="right" vertical="center" wrapText="1"/>
    </xf>
    <xf numFmtId="3" fontId="11" fillId="13" borderId="45" xfId="0" applyNumberFormat="1" applyFont="1" applyFill="1" applyBorder="1" applyAlignment="1">
      <alignment horizontal="right" vertical="center"/>
    </xf>
    <xf numFmtId="3" fontId="11" fillId="13" borderId="42" xfId="3" applyNumberFormat="1" applyFont="1" applyFill="1" applyBorder="1" applyAlignment="1">
      <alignment horizontal="right" vertical="center" wrapText="1"/>
    </xf>
    <xf numFmtId="1" fontId="11" fillId="0" borderId="42" xfId="0" applyNumberFormat="1" applyFont="1" applyBorder="1" applyAlignment="1">
      <alignment horizontal="right" vertical="center"/>
    </xf>
    <xf numFmtId="1" fontId="22" fillId="0" borderId="45" xfId="0" applyNumberFormat="1" applyFont="1" applyBorder="1" applyAlignment="1">
      <alignment horizontal="right" vertical="center" wrapText="1" readingOrder="1"/>
    </xf>
    <xf numFmtId="0" fontId="22" fillId="12" borderId="31" xfId="0" applyFont="1" applyFill="1" applyBorder="1" applyAlignment="1">
      <alignment horizontal="left" vertical="center" wrapText="1" readingOrder="1"/>
    </xf>
    <xf numFmtId="0" fontId="22" fillId="12" borderId="37" xfId="0" applyFont="1" applyFill="1" applyBorder="1" applyAlignment="1">
      <alignment horizontal="center" vertical="center" wrapText="1" readingOrder="1"/>
    </xf>
    <xf numFmtId="1" fontId="22" fillId="12" borderId="16" xfId="0" applyNumberFormat="1" applyFont="1" applyFill="1" applyBorder="1" applyAlignment="1">
      <alignment horizontal="right" vertical="center" wrapText="1" readingOrder="1"/>
    </xf>
    <xf numFmtId="1" fontId="22" fillId="12" borderId="50" xfId="0" applyNumberFormat="1" applyFont="1" applyFill="1" applyBorder="1" applyAlignment="1">
      <alignment horizontal="right" vertical="center" wrapText="1" readingOrder="1"/>
    </xf>
    <xf numFmtId="3" fontId="22" fillId="0" borderId="13" xfId="0" applyNumberFormat="1" applyFont="1" applyBorder="1" applyAlignment="1">
      <alignment horizontal="right" vertical="center" wrapText="1" readingOrder="1"/>
    </xf>
    <xf numFmtId="0" fontId="9" fillId="15" borderId="0" xfId="2" applyFont="1" applyFill="1"/>
    <xf numFmtId="0" fontId="9" fillId="37" borderId="0" xfId="2" applyFont="1" applyFill="1" applyAlignment="1">
      <alignment vertical="center"/>
    </xf>
    <xf numFmtId="0" fontId="26" fillId="38" borderId="8" xfId="0" applyFont="1" applyFill="1" applyBorder="1" applyAlignment="1">
      <alignment vertical="center" wrapText="1"/>
    </xf>
    <xf numFmtId="0" fontId="17" fillId="36" borderId="8" xfId="8" applyFont="1" applyBorder="1" applyAlignment="1">
      <alignment vertical="center" wrapText="1"/>
    </xf>
    <xf numFmtId="0" fontId="17" fillId="36" borderId="10" xfId="8" applyFont="1" applyBorder="1" applyAlignment="1">
      <alignment horizontal="center" vertical="center" wrapText="1"/>
    </xf>
    <xf numFmtId="0" fontId="25" fillId="38" borderId="10" xfId="0" applyFont="1" applyFill="1" applyBorder="1" applyAlignment="1">
      <alignment horizontal="center" vertical="center" wrapText="1"/>
    </xf>
    <xf numFmtId="166" fontId="11" fillId="0" borderId="71" xfId="3" applyNumberFormat="1" applyFont="1" applyFill="1" applyBorder="1" applyAlignment="1">
      <alignment horizontal="center" vertical="center" wrapText="1" readingOrder="1"/>
    </xf>
    <xf numFmtId="166" fontId="11" fillId="0" borderId="13" xfId="0" applyNumberFormat="1" applyFont="1" applyBorder="1" applyAlignment="1">
      <alignment horizontal="center" vertical="center"/>
    </xf>
    <xf numFmtId="166" fontId="11" fillId="0" borderId="16" xfId="0" applyNumberFormat="1" applyFont="1" applyBorder="1" applyAlignment="1">
      <alignment horizontal="center" vertical="center"/>
    </xf>
    <xf numFmtId="166" fontId="11" fillId="0" borderId="71" xfId="3" applyNumberFormat="1" applyFont="1" applyFill="1" applyBorder="1" applyAlignment="1">
      <alignment horizontal="right" vertical="center" wrapText="1" readingOrder="1"/>
    </xf>
    <xf numFmtId="0" fontId="11" fillId="0" borderId="13" xfId="0" applyFont="1" applyBorder="1" applyAlignment="1">
      <alignment horizontal="right" vertical="center"/>
    </xf>
    <xf numFmtId="0" fontId="11" fillId="0" borderId="3" xfId="0" applyFont="1" applyBorder="1" applyAlignment="1">
      <alignment horizontal="right" vertical="center"/>
    </xf>
    <xf numFmtId="0" fontId="11" fillId="0" borderId="16" xfId="0" applyFont="1" applyBorder="1" applyAlignment="1">
      <alignment horizontal="right" vertical="center"/>
    </xf>
    <xf numFmtId="166" fontId="11" fillId="0" borderId="16" xfId="0" applyNumberFormat="1" applyFont="1" applyBorder="1" applyAlignment="1">
      <alignment horizontal="right" vertical="center"/>
    </xf>
    <xf numFmtId="0" fontId="11" fillId="0" borderId="17" xfId="0" applyFont="1" applyBorder="1" applyAlignment="1">
      <alignment horizontal="right" vertical="center"/>
    </xf>
    <xf numFmtId="0" fontId="11" fillId="0" borderId="95" xfId="3" applyNumberFormat="1" applyFont="1" applyFill="1" applyBorder="1" applyAlignment="1">
      <alignment horizontal="right" vertical="center" wrapText="1" readingOrder="1"/>
    </xf>
    <xf numFmtId="0" fontId="11" fillId="0" borderId="58" xfId="3" applyFont="1" applyFill="1" applyBorder="1" applyAlignment="1">
      <alignment horizontal="right" vertical="center" wrapText="1" readingOrder="1"/>
    </xf>
    <xf numFmtId="0" fontId="11" fillId="0" borderId="71" xfId="3" applyFont="1" applyFill="1" applyBorder="1" applyAlignment="1">
      <alignment horizontal="right" vertical="center" wrapText="1"/>
    </xf>
    <xf numFmtId="0" fontId="11" fillId="0" borderId="43" xfId="0" applyFont="1" applyBorder="1" applyAlignment="1">
      <alignment horizontal="right" vertical="center"/>
    </xf>
    <xf numFmtId="0" fontId="11" fillId="0" borderId="74" xfId="3" applyNumberFormat="1" applyFont="1" applyFill="1" applyBorder="1" applyAlignment="1">
      <alignment horizontal="right" vertical="center" wrapText="1" readingOrder="1"/>
    </xf>
    <xf numFmtId="0" fontId="28" fillId="30" borderId="14" xfId="0" applyFont="1" applyFill="1" applyBorder="1" applyAlignment="1">
      <alignment wrapText="1"/>
    </xf>
    <xf numFmtId="0" fontId="28" fillId="30" borderId="14" xfId="0" applyFont="1" applyFill="1" applyBorder="1"/>
    <xf numFmtId="3" fontId="28" fillId="29" borderId="14" xfId="0" applyNumberFormat="1" applyFont="1" applyFill="1" applyBorder="1" applyAlignment="1">
      <alignment wrapText="1"/>
    </xf>
    <xf numFmtId="3" fontId="28" fillId="29" borderId="3" xfId="0" applyNumberFormat="1" applyFont="1" applyFill="1" applyBorder="1" applyAlignment="1">
      <alignment wrapText="1"/>
    </xf>
    <xf numFmtId="0" fontId="28" fillId="24" borderId="3" xfId="0" applyFont="1" applyFill="1" applyBorder="1" applyAlignment="1">
      <alignment wrapText="1"/>
    </xf>
    <xf numFmtId="0" fontId="29" fillId="24" borderId="14" xfId="0" applyFont="1" applyFill="1" applyBorder="1" applyAlignment="1">
      <alignment wrapText="1"/>
    </xf>
    <xf numFmtId="0" fontId="29" fillId="24" borderId="14" xfId="0" applyFont="1" applyFill="1" applyBorder="1"/>
    <xf numFmtId="0" fontId="29" fillId="30" borderId="14" xfId="0" applyFont="1" applyFill="1" applyBorder="1" applyAlignment="1">
      <alignment wrapText="1"/>
    </xf>
    <xf numFmtId="0" fontId="29" fillId="30" borderId="14" xfId="0" applyFont="1" applyFill="1" applyBorder="1"/>
    <xf numFmtId="0" fontId="29" fillId="29" borderId="90" xfId="0" applyFont="1" applyFill="1" applyBorder="1" applyAlignment="1">
      <alignment wrapText="1"/>
    </xf>
    <xf numFmtId="0" fontId="30" fillId="29" borderId="16" xfId="0" applyFont="1" applyFill="1" applyBorder="1" applyAlignment="1">
      <alignment wrapText="1"/>
    </xf>
    <xf numFmtId="9" fontId="28" fillId="29" borderId="3" xfId="0" applyNumberFormat="1" applyFont="1" applyFill="1" applyBorder="1" applyAlignment="1">
      <alignment wrapText="1"/>
    </xf>
    <xf numFmtId="0" fontId="28" fillId="29" borderId="3" xfId="0" applyFont="1" applyFill="1" applyBorder="1" applyAlignment="1">
      <alignment wrapText="1"/>
    </xf>
    <xf numFmtId="0" fontId="29" fillId="30" borderId="28" xfId="0" applyFont="1" applyFill="1" applyBorder="1" applyAlignment="1">
      <alignment wrapText="1"/>
    </xf>
    <xf numFmtId="0" fontId="29" fillId="30" borderId="27" xfId="0" applyFont="1" applyFill="1" applyBorder="1"/>
    <xf numFmtId="0" fontId="29" fillId="24" borderId="28" xfId="0" applyFont="1" applyFill="1" applyBorder="1" applyAlignment="1">
      <alignment wrapText="1"/>
    </xf>
    <xf numFmtId="9" fontId="28" fillId="29" borderId="14" xfId="0" applyNumberFormat="1" applyFont="1" applyFill="1" applyBorder="1" applyAlignment="1">
      <alignment wrapText="1"/>
    </xf>
    <xf numFmtId="0" fontId="28" fillId="30" borderId="15" xfId="0" applyFont="1" applyFill="1" applyBorder="1" applyAlignment="1">
      <alignment wrapText="1"/>
    </xf>
    <xf numFmtId="0" fontId="29" fillId="30" borderId="6" xfId="0" applyFont="1" applyFill="1" applyBorder="1" applyAlignment="1">
      <alignment wrapText="1"/>
    </xf>
    <xf numFmtId="0" fontId="28" fillId="28" borderId="14" xfId="0" applyFont="1" applyFill="1" applyBorder="1" applyAlignment="1">
      <alignment wrapText="1"/>
    </xf>
    <xf numFmtId="0" fontId="28" fillId="28" borderId="10" xfId="0" applyFont="1" applyFill="1" applyBorder="1" applyAlignment="1">
      <alignment wrapText="1"/>
    </xf>
    <xf numFmtId="0" fontId="28" fillId="29" borderId="13" xfId="0" applyFont="1" applyFill="1" applyBorder="1" applyAlignment="1">
      <alignment wrapText="1"/>
    </xf>
    <xf numFmtId="0" fontId="28" fillId="29" borderId="14" xfId="0" applyFont="1" applyFill="1" applyBorder="1" applyAlignment="1">
      <alignment wrapText="1"/>
    </xf>
    <xf numFmtId="0" fontId="11" fillId="5" borderId="12" xfId="3" applyFont="1" applyFill="1" applyBorder="1" applyAlignment="1">
      <alignment vertical="center" wrapText="1"/>
    </xf>
    <xf numFmtId="0" fontId="11" fillId="39" borderId="12" xfId="3" applyFont="1" applyFill="1" applyBorder="1" applyAlignment="1">
      <alignment vertical="center" wrapText="1"/>
    </xf>
    <xf numFmtId="9" fontId="11" fillId="0" borderId="13" xfId="5" applyFont="1" applyBorder="1" applyAlignment="1">
      <alignment vertical="center"/>
    </xf>
    <xf numFmtId="0" fontId="25" fillId="38" borderId="64" xfId="0" applyFont="1" applyFill="1" applyBorder="1" applyAlignment="1">
      <alignment horizontal="center" vertical="center" wrapText="1"/>
    </xf>
    <xf numFmtId="0" fontId="17" fillId="36" borderId="64" xfId="8" applyFont="1" applyBorder="1" applyAlignment="1">
      <alignment horizontal="center" vertical="center" wrapText="1"/>
    </xf>
    <xf numFmtId="0" fontId="9" fillId="37" borderId="0" xfId="0" applyFont="1" applyFill="1" applyAlignment="1">
      <alignment vertical="center" wrapText="1"/>
    </xf>
    <xf numFmtId="0" fontId="9" fillId="37" borderId="0" xfId="0" applyFont="1" applyFill="1" applyAlignment="1">
      <alignment horizontal="center" vertical="center" wrapText="1"/>
    </xf>
    <xf numFmtId="0" fontId="27" fillId="0" borderId="90" xfId="0" applyFont="1" applyBorder="1" applyAlignment="1">
      <alignment vertical="center" wrapText="1"/>
    </xf>
    <xf numFmtId="0" fontId="22" fillId="0" borderId="13" xfId="0" applyFont="1" applyBorder="1" applyAlignment="1">
      <alignment horizontal="center" vertical="center" wrapText="1"/>
    </xf>
    <xf numFmtId="0" fontId="22" fillId="0" borderId="90" xfId="0" applyFont="1" applyBorder="1" applyAlignment="1">
      <alignment vertical="center" wrapText="1"/>
    </xf>
    <xf numFmtId="3" fontId="22" fillId="0" borderId="13" xfId="0" applyNumberFormat="1" applyFont="1" applyBorder="1" applyAlignment="1">
      <alignment horizontal="center" vertical="center" wrapText="1"/>
    </xf>
    <xf numFmtId="3" fontId="22" fillId="0" borderId="45" xfId="0" applyNumberFormat="1" applyFont="1" applyBorder="1" applyAlignment="1">
      <alignment horizontal="center" vertical="center" wrapText="1"/>
    </xf>
    <xf numFmtId="166" fontId="22" fillId="0" borderId="45" xfId="0" applyNumberFormat="1" applyFont="1" applyBorder="1" applyAlignment="1">
      <alignment horizontal="center" vertical="center" wrapText="1"/>
    </xf>
    <xf numFmtId="1" fontId="22" fillId="0" borderId="45" xfId="0" applyNumberFormat="1" applyFont="1" applyBorder="1" applyAlignment="1">
      <alignment horizontal="center" vertical="center" wrapText="1"/>
    </xf>
    <xf numFmtId="166" fontId="22" fillId="0" borderId="13" xfId="0" applyNumberFormat="1" applyFont="1" applyBorder="1" applyAlignment="1">
      <alignment horizontal="center" vertical="center" wrapText="1"/>
    </xf>
    <xf numFmtId="0" fontId="22" fillId="3" borderId="90" xfId="0" applyFont="1" applyFill="1" applyBorder="1" applyAlignment="1">
      <alignment vertical="center" wrapText="1"/>
    </xf>
    <xf numFmtId="0" fontId="22" fillId="3" borderId="13" xfId="0" applyFont="1" applyFill="1" applyBorder="1" applyAlignment="1">
      <alignment horizontal="center" vertical="center" wrapText="1"/>
    </xf>
    <xf numFmtId="1" fontId="22" fillId="3" borderId="13" xfId="0" applyNumberFormat="1" applyFont="1" applyFill="1" applyBorder="1" applyAlignment="1">
      <alignment horizontal="center" vertical="center" wrapText="1"/>
    </xf>
    <xf numFmtId="3" fontId="22" fillId="3" borderId="45" xfId="0" applyNumberFormat="1" applyFont="1" applyFill="1" applyBorder="1" applyAlignment="1">
      <alignment horizontal="center" vertical="center" wrapText="1"/>
    </xf>
    <xf numFmtId="9" fontId="11" fillId="0" borderId="45" xfId="5" quotePrefix="1" applyFont="1" applyBorder="1" applyAlignment="1">
      <alignment horizontal="right" vertical="center"/>
    </xf>
    <xf numFmtId="0" fontId="29" fillId="0" borderId="16" xfId="0" applyFont="1" applyBorder="1"/>
    <xf numFmtId="0" fontId="28" fillId="29" borderId="15" xfId="0" applyFont="1" applyFill="1" applyBorder="1" applyAlignment="1">
      <alignment wrapText="1"/>
    </xf>
    <xf numFmtId="0" fontId="29" fillId="0" borderId="15" xfId="0" applyFont="1" applyBorder="1"/>
    <xf numFmtId="0" fontId="28" fillId="29" borderId="16" xfId="0" applyFont="1" applyFill="1" applyBorder="1" applyAlignment="1">
      <alignment wrapText="1"/>
    </xf>
    <xf numFmtId="0" fontId="29" fillId="24" borderId="8" xfId="0" applyFont="1" applyFill="1" applyBorder="1" applyAlignment="1">
      <alignment wrapText="1"/>
    </xf>
    <xf numFmtId="3" fontId="28" fillId="29" borderId="8" xfId="0" applyNumberFormat="1" applyFont="1" applyFill="1" applyBorder="1" applyAlignment="1">
      <alignment wrapText="1"/>
    </xf>
    <xf numFmtId="0" fontId="28" fillId="31" borderId="8" xfId="0" applyFont="1" applyFill="1" applyBorder="1" applyAlignment="1">
      <alignment wrapText="1"/>
    </xf>
    <xf numFmtId="0" fontId="28" fillId="31" borderId="8" xfId="0" applyFont="1" applyFill="1" applyBorder="1"/>
    <xf numFmtId="0" fontId="28" fillId="31" borderId="10" xfId="0" applyFont="1" applyFill="1" applyBorder="1" applyAlignment="1">
      <alignment wrapText="1"/>
    </xf>
    <xf numFmtId="0" fontId="29" fillId="31" borderId="8" xfId="0" applyFont="1" applyFill="1" applyBorder="1" applyAlignment="1">
      <alignment wrapText="1"/>
    </xf>
    <xf numFmtId="0" fontId="29" fillId="31" borderId="8" xfId="0" applyFont="1" applyFill="1" applyBorder="1"/>
    <xf numFmtId="0" fontId="29" fillId="32" borderId="10" xfId="0" applyFont="1" applyFill="1" applyBorder="1"/>
    <xf numFmtId="0" fontId="56" fillId="0" borderId="10" xfId="0" applyFont="1" applyBorder="1" applyAlignment="1">
      <alignment wrapText="1"/>
    </xf>
    <xf numFmtId="0" fontId="29" fillId="0" borderId="14" xfId="0" applyFont="1" applyBorder="1"/>
    <xf numFmtId="0" fontId="29" fillId="0" borderId="10" xfId="0" applyFont="1" applyBorder="1" applyAlignment="1">
      <alignment wrapText="1"/>
    </xf>
    <xf numFmtId="9" fontId="28" fillId="29" borderId="8" xfId="0" applyNumberFormat="1" applyFont="1" applyFill="1" applyBorder="1" applyAlignment="1">
      <alignment wrapText="1"/>
    </xf>
    <xf numFmtId="0" fontId="56" fillId="0" borderId="16" xfId="0" applyFont="1" applyBorder="1" applyAlignment="1">
      <alignment wrapText="1"/>
    </xf>
    <xf numFmtId="3" fontId="29" fillId="0" borderId="14" xfId="0" applyNumberFormat="1" applyFont="1" applyBorder="1" applyAlignment="1">
      <alignment wrapText="1"/>
    </xf>
    <xf numFmtId="0" fontId="29" fillId="0" borderId="27" xfId="0" applyFont="1" applyBorder="1" applyAlignment="1">
      <alignment wrapText="1"/>
    </xf>
    <xf numFmtId="0" fontId="28" fillId="0" borderId="0" xfId="4" applyFont="1" applyFill="1" applyBorder="1" applyAlignment="1">
      <alignment horizontal="left" vertical="center"/>
    </xf>
    <xf numFmtId="0" fontId="28" fillId="28" borderId="10" xfId="0" applyFont="1" applyFill="1" applyBorder="1"/>
    <xf numFmtId="0" fontId="28" fillId="24" borderId="14" xfId="0" applyFont="1" applyFill="1" applyBorder="1" applyAlignment="1">
      <alignment wrapText="1"/>
    </xf>
    <xf numFmtId="0" fontId="29" fillId="29" borderId="3" xfId="0" applyFont="1" applyFill="1" applyBorder="1" applyAlignment="1">
      <alignment wrapText="1"/>
    </xf>
    <xf numFmtId="0" fontId="30" fillId="0" borderId="14" xfId="0" applyFont="1" applyBorder="1" applyAlignment="1">
      <alignment vertical="center" wrapText="1"/>
    </xf>
    <xf numFmtId="0" fontId="30" fillId="0" borderId="27" xfId="0" applyFont="1" applyBorder="1" applyAlignment="1">
      <alignment vertical="center" wrapText="1"/>
    </xf>
    <xf numFmtId="0" fontId="30" fillId="0" borderId="11" xfId="0" applyFont="1" applyBorder="1" applyAlignment="1">
      <alignment vertical="center" wrapText="1"/>
    </xf>
    <xf numFmtId="0" fontId="28" fillId="29" borderId="16" xfId="0" applyFont="1" applyFill="1" applyBorder="1" applyAlignment="1">
      <alignment horizontal="right" wrapText="1"/>
    </xf>
    <xf numFmtId="0" fontId="28" fillId="0" borderId="14" xfId="0" applyFont="1" applyBorder="1" applyAlignment="1">
      <alignment wrapText="1"/>
    </xf>
    <xf numFmtId="9" fontId="28" fillId="0" borderId="14" xfId="0" applyNumberFormat="1" applyFont="1" applyBorder="1" applyAlignment="1">
      <alignment wrapText="1"/>
    </xf>
    <xf numFmtId="0" fontId="28" fillId="0" borderId="14" xfId="0" applyFont="1" applyBorder="1"/>
    <xf numFmtId="9" fontId="28" fillId="0" borderId="10" xfId="0" applyNumberFormat="1" applyFont="1" applyBorder="1" applyAlignment="1">
      <alignment wrapText="1"/>
    </xf>
    <xf numFmtId="9" fontId="28" fillId="0" borderId="9" xfId="0" applyNumberFormat="1" applyFont="1" applyBorder="1" applyAlignment="1">
      <alignment wrapText="1"/>
    </xf>
    <xf numFmtId="0" fontId="28" fillId="0" borderId="6" xfId="0" applyFont="1" applyBorder="1"/>
    <xf numFmtId="0" fontId="28" fillId="0" borderId="10" xfId="0" applyFont="1" applyBorder="1" applyAlignment="1">
      <alignment wrapText="1"/>
    </xf>
    <xf numFmtId="0" fontId="29" fillId="0" borderId="13" xfId="0" applyFont="1" applyBorder="1" applyAlignment="1">
      <alignment horizontal="right"/>
    </xf>
    <xf numFmtId="0" fontId="28" fillId="0" borderId="10" xfId="0" applyFont="1" applyBorder="1" applyAlignment="1">
      <alignment horizontal="right" wrapText="1"/>
    </xf>
    <xf numFmtId="0" fontId="29" fillId="0" borderId="16" xfId="0" quotePrefix="1" applyFont="1" applyBorder="1"/>
    <xf numFmtId="0" fontId="29" fillId="0" borderId="10" xfId="0" applyFont="1" applyBorder="1"/>
    <xf numFmtId="0" fontId="29" fillId="0" borderId="10" xfId="0" quotePrefix="1" applyFont="1" applyBorder="1"/>
    <xf numFmtId="167" fontId="22" fillId="0" borderId="0" xfId="0" applyNumberFormat="1" applyFont="1" applyAlignment="1">
      <alignment horizontal="right" vertical="center"/>
    </xf>
    <xf numFmtId="0" fontId="48" fillId="9" borderId="0" xfId="0" applyFont="1" applyFill="1" applyAlignment="1">
      <alignment vertical="center"/>
    </xf>
    <xf numFmtId="168" fontId="29" fillId="0" borderId="10" xfId="1" applyNumberFormat="1" applyFont="1" applyBorder="1" applyAlignment="1">
      <alignment horizontal="right" vertical="center"/>
    </xf>
    <xf numFmtId="9" fontId="0" fillId="0" borderId="0" xfId="5" applyFont="1"/>
    <xf numFmtId="9" fontId="0" fillId="0" borderId="0" xfId="5" applyFont="1" applyAlignment="1">
      <alignment horizontal="right"/>
    </xf>
    <xf numFmtId="43" fontId="0" fillId="0" borderId="0" xfId="1" applyFont="1" applyAlignment="1">
      <alignment horizontal="right"/>
    </xf>
    <xf numFmtId="49" fontId="25" fillId="9" borderId="0" xfId="0" applyNumberFormat="1" applyFont="1" applyFill="1" applyAlignment="1">
      <alignment horizontal="left" vertical="center" wrapText="1"/>
    </xf>
    <xf numFmtId="49" fontId="25" fillId="0" borderId="10" xfId="0" applyNumberFormat="1" applyFont="1" applyBorder="1" applyAlignment="1">
      <alignment horizontal="right" vertical="center" wrapText="1"/>
    </xf>
    <xf numFmtId="0" fontId="11" fillId="0" borderId="12" xfId="0" applyFont="1" applyBorder="1" applyAlignment="1">
      <alignment vertical="center" wrapText="1"/>
    </xf>
    <xf numFmtId="3" fontId="22" fillId="0" borderId="45" xfId="1" applyNumberFormat="1" applyFont="1" applyBorder="1" applyAlignment="1">
      <alignment horizontal="center" vertical="center" wrapText="1"/>
    </xf>
    <xf numFmtId="165" fontId="22" fillId="0" borderId="45" xfId="0" applyNumberFormat="1" applyFont="1" applyBorder="1" applyAlignment="1">
      <alignment horizontal="center" vertical="center" wrapText="1"/>
    </xf>
    <xf numFmtId="165" fontId="22" fillId="0" borderId="13" xfId="0" applyNumberFormat="1" applyFont="1" applyBorder="1" applyAlignment="1">
      <alignment horizontal="center" vertical="center" wrapText="1"/>
    </xf>
    <xf numFmtId="3" fontId="25" fillId="38" borderId="10" xfId="0" applyNumberFormat="1" applyFont="1" applyFill="1" applyBorder="1" applyAlignment="1">
      <alignment horizontal="center" vertical="center" wrapText="1"/>
    </xf>
    <xf numFmtId="3" fontId="25" fillId="38" borderId="64" xfId="0" applyNumberFormat="1" applyFont="1" applyFill="1" applyBorder="1" applyAlignment="1">
      <alignment horizontal="center" vertical="center" wrapText="1"/>
    </xf>
    <xf numFmtId="0" fontId="17" fillId="13" borderId="31" xfId="4" applyFont="1" applyFill="1" applyBorder="1" applyAlignment="1">
      <alignment horizontal="center" vertical="center" wrapText="1" readingOrder="1"/>
    </xf>
    <xf numFmtId="0" fontId="17" fillId="13" borderId="31" xfId="4" applyFont="1" applyFill="1" applyBorder="1" applyAlignment="1">
      <alignment vertical="center" wrapText="1" readingOrder="1"/>
    </xf>
    <xf numFmtId="1" fontId="22" fillId="12" borderId="43" xfId="0" applyNumberFormat="1" applyFont="1" applyFill="1" applyBorder="1" applyAlignment="1">
      <alignment horizontal="right" vertical="center" wrapText="1" readingOrder="1"/>
    </xf>
    <xf numFmtId="1" fontId="22" fillId="2" borderId="13" xfId="0" applyNumberFormat="1" applyFont="1" applyFill="1" applyBorder="1" applyAlignment="1">
      <alignment horizontal="right" vertical="center" wrapText="1" readingOrder="1"/>
    </xf>
    <xf numFmtId="166" fontId="22" fillId="0" borderId="13" xfId="0" applyNumberFormat="1" applyFont="1" applyBorder="1" applyAlignment="1">
      <alignment horizontal="right" vertical="center" wrapText="1" readingOrder="1"/>
    </xf>
    <xf numFmtId="166" fontId="22" fillId="2" borderId="13" xfId="0" applyNumberFormat="1" applyFont="1" applyFill="1" applyBorder="1" applyAlignment="1">
      <alignment horizontal="right" vertical="center" wrapText="1" readingOrder="1"/>
    </xf>
    <xf numFmtId="166" fontId="22" fillId="0" borderId="16" xfId="0" applyNumberFormat="1" applyFont="1" applyBorder="1" applyAlignment="1">
      <alignment horizontal="right" vertical="center" wrapText="1" readingOrder="1"/>
    </xf>
    <xf numFmtId="0" fontId="22" fillId="0" borderId="7" xfId="0" applyFont="1" applyBorder="1" applyAlignment="1">
      <alignment horizontal="center" vertical="center" wrapText="1" readingOrder="1"/>
    </xf>
    <xf numFmtId="3" fontId="22" fillId="0" borderId="0" xfId="0" applyNumberFormat="1" applyFont="1" applyAlignment="1">
      <alignment horizontal="center" vertical="center" wrapText="1" readingOrder="1"/>
    </xf>
    <xf numFmtId="0" fontId="22" fillId="0" borderId="7" xfId="0" applyFont="1" applyBorder="1" applyAlignment="1">
      <alignment horizontal="right" vertical="center" wrapText="1" readingOrder="1"/>
    </xf>
    <xf numFmtId="3" fontId="25" fillId="0" borderId="0" xfId="0" applyNumberFormat="1" applyFont="1" applyAlignment="1">
      <alignment horizontal="right" vertical="center" wrapText="1"/>
    </xf>
    <xf numFmtId="0" fontId="25" fillId="0" borderId="61" xfId="0" applyFont="1" applyBorder="1" applyAlignment="1">
      <alignment horizontal="right" vertical="center" wrapText="1"/>
    </xf>
    <xf numFmtId="0" fontId="22" fillId="0" borderId="8" xfId="0" applyFont="1" applyBorder="1" applyAlignment="1">
      <alignment horizontal="left" vertical="center" wrapText="1" readingOrder="1"/>
    </xf>
    <xf numFmtId="0" fontId="22" fillId="0" borderId="3" xfId="0" applyFont="1" applyBorder="1" applyAlignment="1">
      <alignment horizontal="left" vertical="center" wrapText="1" readingOrder="1"/>
    </xf>
    <xf numFmtId="0" fontId="22" fillId="0" borderId="120" xfId="0" applyFont="1" applyBorder="1" applyAlignment="1">
      <alignment horizontal="left" vertical="center" wrapText="1" readingOrder="1"/>
    </xf>
    <xf numFmtId="0" fontId="17" fillId="13" borderId="37" xfId="4" applyFont="1" applyFill="1" applyBorder="1" applyAlignment="1">
      <alignment horizontal="center" vertical="center" wrapText="1" readingOrder="1"/>
    </xf>
    <xf numFmtId="0" fontId="17" fillId="13" borderId="17" xfId="4" applyFont="1" applyFill="1" applyBorder="1" applyAlignment="1">
      <alignment vertical="center" wrapText="1"/>
    </xf>
    <xf numFmtId="0" fontId="17" fillId="13" borderId="75" xfId="4" applyFont="1" applyFill="1" applyBorder="1" applyAlignment="1">
      <alignment horizontal="center" vertical="center" wrapText="1"/>
    </xf>
    <xf numFmtId="0" fontId="17" fillId="13" borderId="75" xfId="4" applyFont="1" applyFill="1" applyBorder="1" applyAlignment="1">
      <alignment horizontal="right" vertical="center" wrapText="1"/>
    </xf>
    <xf numFmtId="0" fontId="17" fillId="13" borderId="84" xfId="4" applyFont="1" applyFill="1" applyBorder="1" applyAlignment="1">
      <alignment horizontal="right" vertical="center" wrapText="1"/>
    </xf>
    <xf numFmtId="0" fontId="17" fillId="13" borderId="99" xfId="4" applyFont="1" applyFill="1" applyBorder="1" applyAlignment="1">
      <alignment horizontal="right" vertical="center" wrapText="1" readingOrder="1"/>
    </xf>
    <xf numFmtId="0" fontId="25" fillId="3" borderId="0" xfId="0" applyFont="1" applyFill="1" applyAlignment="1">
      <alignment horizontal="center" vertical="center"/>
    </xf>
    <xf numFmtId="0" fontId="11" fillId="12" borderId="3" xfId="0" applyFont="1" applyFill="1" applyBorder="1" applyAlignment="1">
      <alignment vertical="center"/>
    </xf>
    <xf numFmtId="0" fontId="11" fillId="0" borderId="17" xfId="0" quotePrefix="1" applyFont="1" applyBorder="1" applyAlignment="1">
      <alignment vertical="center"/>
    </xf>
    <xf numFmtId="0" fontId="17" fillId="11" borderId="92" xfId="4" applyFont="1" applyBorder="1" applyAlignment="1">
      <alignment vertical="center" wrapText="1"/>
    </xf>
    <xf numFmtId="0" fontId="11" fillId="0" borderId="3" xfId="0" applyFont="1" applyBorder="1" applyAlignment="1">
      <alignment vertical="center"/>
    </xf>
    <xf numFmtId="0" fontId="11" fillId="0" borderId="12" xfId="0" applyFont="1" applyBorder="1" applyAlignment="1">
      <alignment vertical="center"/>
    </xf>
    <xf numFmtId="0" fontId="11" fillId="10" borderId="3" xfId="3" applyFont="1" applyBorder="1" applyAlignment="1">
      <alignment horizontal="left" vertical="center"/>
    </xf>
    <xf numFmtId="0" fontId="11" fillId="10" borderId="12" xfId="3" applyFont="1" applyBorder="1" applyAlignment="1">
      <alignment horizontal="left" vertical="center"/>
    </xf>
    <xf numFmtId="0" fontId="11" fillId="5" borderId="3" xfId="2" applyFont="1" applyFill="1" applyBorder="1" applyAlignment="1">
      <alignment horizontal="left" vertical="center" wrapText="1"/>
    </xf>
    <xf numFmtId="0" fontId="11" fillId="5" borderId="12" xfId="2" applyFont="1" applyFill="1" applyBorder="1" applyAlignment="1">
      <alignment horizontal="left" vertical="center" wrapText="1"/>
    </xf>
    <xf numFmtId="0" fontId="11" fillId="0" borderId="3" xfId="3" applyFont="1" applyFill="1" applyBorder="1" applyAlignment="1">
      <alignment horizontal="left" vertical="center"/>
    </xf>
    <xf numFmtId="0" fontId="11" fillId="0" borderId="0" xfId="3" applyFont="1" applyFill="1" applyBorder="1" applyAlignment="1">
      <alignment horizontal="left" vertical="center"/>
    </xf>
    <xf numFmtId="0" fontId="11" fillId="0" borderId="0" xfId="3" applyFont="1" applyFill="1" applyBorder="1" applyAlignment="1">
      <alignment horizontal="center" vertical="center"/>
    </xf>
    <xf numFmtId="0" fontId="11" fillId="0" borderId="0" xfId="3" applyFont="1" applyFill="1" applyBorder="1" applyAlignment="1">
      <alignment vertical="center"/>
    </xf>
    <xf numFmtId="0" fontId="11" fillId="12" borderId="3" xfId="0" quotePrefix="1" applyFont="1" applyFill="1" applyBorder="1" applyAlignment="1">
      <alignment vertical="center"/>
    </xf>
    <xf numFmtId="0" fontId="11" fillId="12" borderId="0" xfId="0" quotePrefix="1" applyFont="1" applyFill="1" applyAlignment="1">
      <alignment horizontal="center" vertical="center"/>
    </xf>
    <xf numFmtId="0" fontId="11" fillId="12" borderId="12" xfId="0" quotePrefix="1" applyFont="1" applyFill="1" applyBorder="1" applyAlignment="1">
      <alignment vertical="center"/>
    </xf>
    <xf numFmtId="0" fontId="11" fillId="0" borderId="3" xfId="3" quotePrefix="1" applyFont="1" applyFill="1" applyBorder="1" applyAlignment="1">
      <alignment horizontal="left" vertical="center"/>
    </xf>
    <xf numFmtId="0" fontId="11" fillId="12" borderId="17" xfId="0" applyFont="1" applyFill="1" applyBorder="1" applyAlignment="1">
      <alignment vertical="center"/>
    </xf>
    <xf numFmtId="0" fontId="11" fillId="12" borderId="2" xfId="0" applyFont="1" applyFill="1" applyBorder="1" applyAlignment="1">
      <alignment vertical="center"/>
    </xf>
    <xf numFmtId="0" fontId="11" fillId="12" borderId="2" xfId="0" applyFont="1" applyFill="1" applyBorder="1" applyAlignment="1">
      <alignment horizontal="center" vertical="center"/>
    </xf>
    <xf numFmtId="0" fontId="11" fillId="12" borderId="15" xfId="0" applyFont="1" applyFill="1" applyBorder="1" applyAlignment="1">
      <alignment vertical="center"/>
    </xf>
    <xf numFmtId="168" fontId="4" fillId="0" borderId="0" xfId="0" applyNumberFormat="1" applyFont="1"/>
    <xf numFmtId="165" fontId="22" fillId="0" borderId="45" xfId="1" applyNumberFormat="1" applyFont="1" applyBorder="1" applyAlignment="1">
      <alignment horizontal="center" vertical="center" wrapText="1"/>
    </xf>
    <xf numFmtId="0" fontId="11" fillId="12" borderId="0" xfId="0" applyFont="1" applyFill="1" applyAlignment="1">
      <alignment wrapText="1"/>
    </xf>
    <xf numFmtId="0" fontId="11" fillId="12" borderId="0" xfId="0" applyFont="1" applyFill="1"/>
    <xf numFmtId="166" fontId="11" fillId="0" borderId="0" xfId="0" applyNumberFormat="1" applyFont="1" applyAlignment="1">
      <alignment horizontal="center" vertical="center"/>
    </xf>
    <xf numFmtId="166" fontId="11" fillId="0" borderId="0" xfId="0" applyNumberFormat="1" applyFont="1" applyAlignment="1">
      <alignment horizontal="right" vertical="center"/>
    </xf>
    <xf numFmtId="0" fontId="11" fillId="12" borderId="0" xfId="3" applyFont="1" applyFill="1" applyBorder="1" applyAlignment="1">
      <alignment horizontal="center" vertical="center" wrapText="1" readingOrder="1"/>
    </xf>
    <xf numFmtId="166" fontId="11" fillId="12" borderId="0" xfId="0" applyNumberFormat="1" applyFont="1" applyFill="1" applyAlignment="1">
      <alignment horizontal="center" vertical="center"/>
    </xf>
    <xf numFmtId="166" fontId="11" fillId="12" borderId="0" xfId="0" applyNumberFormat="1" applyFont="1" applyFill="1" applyAlignment="1">
      <alignment horizontal="right" vertical="center"/>
    </xf>
    <xf numFmtId="0" fontId="11" fillId="12" borderId="0" xfId="0" applyFont="1" applyFill="1" applyAlignment="1">
      <alignment horizontal="right" vertical="center"/>
    </xf>
    <xf numFmtId="0" fontId="17" fillId="12" borderId="0" xfId="3" applyFont="1" applyFill="1" applyBorder="1" applyAlignment="1">
      <alignment horizontal="left" vertical="center" wrapText="1" readingOrder="1"/>
    </xf>
    <xf numFmtId="0" fontId="28" fillId="28" borderId="8" xfId="0" applyFont="1" applyFill="1" applyBorder="1" applyAlignment="1">
      <alignment wrapText="1"/>
    </xf>
    <xf numFmtId="0" fontId="28" fillId="24" borderId="8" xfId="0" applyFont="1" applyFill="1" applyBorder="1" applyAlignment="1">
      <alignment wrapText="1"/>
    </xf>
    <xf numFmtId="0" fontId="17" fillId="0" borderId="10" xfId="0" applyFont="1" applyBorder="1" applyAlignment="1">
      <alignment horizontal="left" vertical="center"/>
    </xf>
    <xf numFmtId="0" fontId="17" fillId="0" borderId="10" xfId="0" applyFont="1" applyBorder="1" applyAlignment="1">
      <alignment vertical="center" wrapText="1"/>
    </xf>
    <xf numFmtId="0" fontId="17" fillId="0" borderId="9" xfId="0" applyFont="1" applyBorder="1" applyAlignment="1">
      <alignment vertical="center" wrapText="1"/>
    </xf>
    <xf numFmtId="165" fontId="28" fillId="29" borderId="9" xfId="0" applyNumberFormat="1" applyFont="1" applyFill="1" applyBorder="1" applyAlignment="1">
      <alignment wrapText="1"/>
    </xf>
    <xf numFmtId="0" fontId="29" fillId="0" borderId="9" xfId="0" applyFont="1" applyBorder="1"/>
    <xf numFmtId="0" fontId="28" fillId="31" borderId="9" xfId="0" applyFont="1" applyFill="1" applyBorder="1" applyAlignment="1">
      <alignment wrapText="1"/>
    </xf>
    <xf numFmtId="0" fontId="29" fillId="32" borderId="9" xfId="0" applyFont="1" applyFill="1" applyBorder="1"/>
    <xf numFmtId="4" fontId="28" fillId="29" borderId="10" xfId="0" applyNumberFormat="1" applyFont="1" applyFill="1" applyBorder="1" applyAlignment="1">
      <alignment wrapText="1"/>
    </xf>
    <xf numFmtId="0" fontId="28" fillId="30" borderId="27" xfId="0" applyFont="1" applyFill="1" applyBorder="1"/>
    <xf numFmtId="0" fontId="29" fillId="24" borderId="27" xfId="0" applyFont="1" applyFill="1" applyBorder="1"/>
    <xf numFmtId="0" fontId="28" fillId="31" borderId="10" xfId="0" applyFont="1" applyFill="1" applyBorder="1"/>
    <xf numFmtId="0" fontId="29" fillId="31" borderId="10" xfId="0" applyFont="1" applyFill="1" applyBorder="1"/>
    <xf numFmtId="4" fontId="28" fillId="29" borderId="14" xfId="0" applyNumberFormat="1" applyFont="1" applyFill="1" applyBorder="1" applyAlignment="1">
      <alignment wrapText="1"/>
    </xf>
    <xf numFmtId="4" fontId="28" fillId="30" borderId="14" xfId="0" applyNumberFormat="1" applyFont="1" applyFill="1" applyBorder="1"/>
    <xf numFmtId="2" fontId="28" fillId="29" borderId="13" xfId="0" applyNumberFormat="1" applyFont="1" applyFill="1" applyBorder="1" applyAlignment="1">
      <alignment wrapText="1"/>
    </xf>
    <xf numFmtId="0" fontId="66" fillId="12" borderId="0" xfId="0" applyFont="1" applyFill="1"/>
    <xf numFmtId="0" fontId="0" fillId="12" borderId="0" xfId="0" applyFill="1" applyAlignment="1">
      <alignment horizontal="right"/>
    </xf>
    <xf numFmtId="0" fontId="50" fillId="12" borderId="0" xfId="0" applyFont="1" applyFill="1"/>
    <xf numFmtId="0" fontId="8" fillId="3" borderId="0" xfId="0" applyFont="1" applyFill="1"/>
    <xf numFmtId="0" fontId="25" fillId="0" borderId="2" xfId="2" quotePrefix="1" applyFont="1" applyFill="1" applyBorder="1" applyAlignment="1">
      <alignment horizontal="center" vertical="center"/>
    </xf>
    <xf numFmtId="168" fontId="17" fillId="0" borderId="0" xfId="0" applyNumberFormat="1" applyFont="1" applyAlignment="1">
      <alignment horizontal="right" vertical="center"/>
    </xf>
    <xf numFmtId="168" fontId="35" fillId="0" borderId="0" xfId="0" applyNumberFormat="1" applyFont="1" applyAlignment="1">
      <alignment horizontal="right" vertical="center"/>
    </xf>
    <xf numFmtId="0" fontId="11" fillId="3" borderId="54" xfId="3" applyFont="1" applyFill="1" applyBorder="1" applyAlignment="1">
      <alignment horizontal="right" vertical="center" wrapText="1" readingOrder="1"/>
    </xf>
    <xf numFmtId="1" fontId="11" fillId="13" borderId="45" xfId="0" applyNumberFormat="1" applyFont="1" applyFill="1" applyBorder="1" applyAlignment="1">
      <alignment horizontal="right" vertical="center"/>
    </xf>
    <xf numFmtId="0" fontId="29" fillId="3" borderId="45" xfId="0" applyFont="1" applyFill="1" applyBorder="1" applyAlignment="1">
      <alignment horizontal="right" vertical="center" wrapText="1" readingOrder="1"/>
    </xf>
    <xf numFmtId="166" fontId="29" fillId="3" borderId="45" xfId="0" applyNumberFormat="1" applyFont="1" applyFill="1" applyBorder="1" applyAlignment="1">
      <alignment horizontal="right" vertical="center" wrapText="1" readingOrder="1"/>
    </xf>
    <xf numFmtId="1" fontId="11" fillId="13" borderId="65" xfId="0" applyNumberFormat="1" applyFont="1" applyFill="1" applyBorder="1" applyAlignment="1">
      <alignment horizontal="right" vertical="center"/>
    </xf>
    <xf numFmtId="10" fontId="11" fillId="0" borderId="13" xfId="5" applyNumberFormat="1" applyFont="1" applyBorder="1" applyAlignment="1">
      <alignment vertical="center"/>
    </xf>
    <xf numFmtId="9" fontId="25" fillId="0" borderId="10" xfId="5" applyFont="1" applyBorder="1" applyAlignment="1">
      <alignment horizontal="right" vertical="center" wrapText="1"/>
    </xf>
    <xf numFmtId="167" fontId="25" fillId="0" borderId="10" xfId="5" applyNumberFormat="1" applyFont="1" applyBorder="1" applyAlignment="1">
      <alignment horizontal="right" vertical="center" wrapText="1"/>
    </xf>
    <xf numFmtId="168" fontId="25" fillId="0" borderId="0" xfId="0" applyNumberFormat="1" applyFont="1" applyAlignment="1">
      <alignment horizontal="left" vertical="center" wrapText="1"/>
    </xf>
    <xf numFmtId="167" fontId="0" fillId="0" borderId="0" xfId="5" applyNumberFormat="1" applyFont="1"/>
    <xf numFmtId="0" fontId="11" fillId="0" borderId="0" xfId="0" applyFont="1" applyAlignment="1">
      <alignment wrapText="1"/>
    </xf>
    <xf numFmtId="49" fontId="22" fillId="0" borderId="45" xfId="0" applyNumberFormat="1" applyFont="1" applyBorder="1" applyAlignment="1">
      <alignment horizontal="center" vertical="center" wrapText="1"/>
    </xf>
    <xf numFmtId="0" fontId="37" fillId="0" borderId="45" xfId="0" applyFont="1" applyBorder="1" applyAlignment="1">
      <alignment horizontal="right" vertical="center" wrapText="1"/>
    </xf>
    <xf numFmtId="0" fontId="53" fillId="40" borderId="10" xfId="0" applyFont="1" applyFill="1" applyBorder="1"/>
    <xf numFmtId="0" fontId="28" fillId="40" borderId="10" xfId="0" applyFont="1" applyFill="1" applyBorder="1" applyAlignment="1">
      <alignment vertical="center"/>
    </xf>
    <xf numFmtId="9" fontId="29" fillId="0" borderId="14" xfId="0" applyNumberFormat="1" applyFont="1" applyBorder="1" applyAlignment="1">
      <alignment wrapText="1"/>
    </xf>
    <xf numFmtId="3" fontId="29" fillId="0" borderId="14" xfId="0" applyNumberFormat="1" applyFont="1" applyBorder="1"/>
    <xf numFmtId="4" fontId="29" fillId="0" borderId="27" xfId="0" applyNumberFormat="1" applyFont="1" applyBorder="1"/>
    <xf numFmtId="165" fontId="29" fillId="0" borderId="11" xfId="0" applyNumberFormat="1" applyFont="1" applyBorder="1"/>
    <xf numFmtId="3" fontId="29" fillId="0" borderId="3" xfId="0" applyNumberFormat="1" applyFont="1" applyBorder="1" applyAlignment="1">
      <alignment wrapText="1"/>
    </xf>
    <xf numFmtId="0" fontId="29" fillId="0" borderId="27" xfId="0" applyFont="1" applyBorder="1"/>
    <xf numFmtId="3" fontId="29" fillId="0" borderId="10" xfId="0" applyNumberFormat="1" applyFont="1" applyBorder="1" applyAlignment="1">
      <alignment wrapText="1"/>
    </xf>
    <xf numFmtId="9" fontId="29" fillId="0" borderId="9" xfId="0" applyNumberFormat="1" applyFont="1" applyBorder="1" applyAlignment="1">
      <alignment wrapText="1"/>
    </xf>
    <xf numFmtId="0" fontId="29" fillId="0" borderId="6" xfId="0" applyFont="1" applyBorder="1"/>
    <xf numFmtId="3" fontId="29" fillId="0" borderId="16" xfId="0" applyNumberFormat="1" applyFont="1" applyBorder="1" applyAlignment="1">
      <alignment wrapText="1"/>
    </xf>
    <xf numFmtId="0" fontId="29" fillId="0" borderId="14" xfId="0" applyFont="1" applyBorder="1" applyAlignment="1">
      <alignment wrapText="1"/>
    </xf>
    <xf numFmtId="9" fontId="29" fillId="0" borderId="10" xfId="0" applyNumberFormat="1" applyFont="1" applyBorder="1" applyAlignment="1">
      <alignment wrapText="1"/>
    </xf>
    <xf numFmtId="0" fontId="29" fillId="30" borderId="15" xfId="0" applyFont="1" applyFill="1" applyBorder="1" applyAlignment="1">
      <alignment wrapText="1"/>
    </xf>
    <xf numFmtId="3" fontId="29" fillId="0" borderId="27" xfId="0" applyNumberFormat="1" applyFont="1" applyBorder="1" applyAlignment="1">
      <alignment wrapText="1"/>
    </xf>
    <xf numFmtId="0" fontId="29" fillId="30" borderId="12" xfId="0" applyFont="1" applyFill="1" applyBorder="1" applyAlignment="1">
      <alignment wrapText="1"/>
    </xf>
    <xf numFmtId="4" fontId="29" fillId="0" borderId="14" xfId="0" applyNumberFormat="1" applyFont="1" applyBorder="1"/>
    <xf numFmtId="0" fontId="29" fillId="24" borderId="3" xfId="0" applyFont="1" applyFill="1" applyBorder="1" applyAlignment="1">
      <alignment wrapText="1"/>
    </xf>
    <xf numFmtId="0" fontId="29" fillId="0" borderId="16" xfId="0" applyFont="1" applyBorder="1" applyAlignment="1">
      <alignment wrapText="1"/>
    </xf>
    <xf numFmtId="9" fontId="29" fillId="30" borderId="14" xfId="0" applyNumberFormat="1" applyFont="1" applyFill="1" applyBorder="1" applyAlignment="1">
      <alignment wrapText="1"/>
    </xf>
    <xf numFmtId="0" fontId="28" fillId="40" borderId="10" xfId="0" applyFont="1" applyFill="1" applyBorder="1"/>
    <xf numFmtId="0" fontId="52" fillId="0" borderId="10" xfId="0" applyFont="1" applyBorder="1"/>
    <xf numFmtId="0" fontId="30" fillId="33" borderId="0" xfId="0" applyFont="1" applyFill="1" applyAlignment="1">
      <alignment wrapText="1" readingOrder="1"/>
    </xf>
    <xf numFmtId="0" fontId="30" fillId="33" borderId="2" xfId="0" applyFont="1" applyFill="1" applyBorder="1" applyAlignment="1">
      <alignment wrapText="1" readingOrder="1"/>
    </xf>
    <xf numFmtId="0" fontId="6" fillId="0" borderId="0" xfId="0" applyFont="1"/>
    <xf numFmtId="0" fontId="28" fillId="34" borderId="10" xfId="0" applyFont="1" applyFill="1" applyBorder="1"/>
    <xf numFmtId="0" fontId="28" fillId="34" borderId="9" xfId="0" applyFont="1" applyFill="1" applyBorder="1"/>
    <xf numFmtId="0" fontId="28" fillId="34" borderId="51" xfId="0" applyFont="1" applyFill="1" applyBorder="1"/>
    <xf numFmtId="0" fontId="28" fillId="34" borderId="96" xfId="0" applyFont="1" applyFill="1" applyBorder="1"/>
    <xf numFmtId="0" fontId="29" fillId="24" borderId="15" xfId="0" applyFont="1" applyFill="1" applyBorder="1" applyAlignment="1">
      <alignment wrapText="1"/>
    </xf>
    <xf numFmtId="0" fontId="29" fillId="24" borderId="2" xfId="0" applyFont="1" applyFill="1" applyBorder="1" applyAlignment="1">
      <alignment wrapText="1"/>
    </xf>
    <xf numFmtId="0" fontId="6" fillId="0" borderId="42" xfId="0" applyFont="1" applyBorder="1"/>
    <xf numFmtId="0" fontId="29" fillId="0" borderId="15" xfId="0" applyFont="1" applyBorder="1" applyAlignment="1">
      <alignment wrapText="1"/>
    </xf>
    <xf numFmtId="0" fontId="29" fillId="0" borderId="16" xfId="0" quotePrefix="1" applyFont="1" applyBorder="1" applyAlignment="1">
      <alignment wrapText="1"/>
    </xf>
    <xf numFmtId="0" fontId="29" fillId="0" borderId="15" xfId="0" quotePrefix="1" applyFont="1" applyBorder="1"/>
    <xf numFmtId="0" fontId="28" fillId="0" borderId="16" xfId="0" applyFont="1" applyBorder="1"/>
    <xf numFmtId="0" fontId="28" fillId="0" borderId="15" xfId="0" applyFont="1" applyBorder="1"/>
    <xf numFmtId="4" fontId="28" fillId="0" borderId="15" xfId="0" applyNumberFormat="1" applyFont="1" applyBorder="1"/>
    <xf numFmtId="0" fontId="28" fillId="0" borderId="16" xfId="0" applyFont="1" applyBorder="1" applyAlignment="1">
      <alignment wrapText="1"/>
    </xf>
    <xf numFmtId="0" fontId="29" fillId="24" borderId="15" xfId="0" applyFont="1" applyFill="1" applyBorder="1"/>
    <xf numFmtId="4" fontId="29" fillId="0" borderId="15" xfId="0" applyNumberFormat="1" applyFont="1" applyBorder="1"/>
    <xf numFmtId="0" fontId="29" fillId="0" borderId="0" xfId="0" applyFont="1"/>
    <xf numFmtId="0" fontId="29" fillId="0" borderId="0" xfId="0" applyFont="1" applyAlignment="1">
      <alignment wrapText="1"/>
    </xf>
    <xf numFmtId="0" fontId="34" fillId="0" borderId="12" xfId="0" applyFont="1" applyBorder="1" applyAlignment="1">
      <alignment horizontal="right"/>
    </xf>
    <xf numFmtId="0" fontId="28" fillId="25" borderId="45" xfId="0" applyFont="1" applyFill="1" applyBorder="1"/>
    <xf numFmtId="0" fontId="28" fillId="25" borderId="43" xfId="0" applyFont="1" applyFill="1" applyBorder="1" applyAlignment="1">
      <alignment horizontal="right"/>
    </xf>
    <xf numFmtId="0" fontId="28" fillId="25" borderId="43" xfId="0" applyFont="1" applyFill="1" applyBorder="1"/>
    <xf numFmtId="0" fontId="29" fillId="0" borderId="45" xfId="0" applyFont="1" applyBorder="1"/>
    <xf numFmtId="0" fontId="29" fillId="0" borderId="43" xfId="0" applyFont="1" applyBorder="1"/>
    <xf numFmtId="3" fontId="29" fillId="0" borderId="43" xfId="0" applyNumberFormat="1" applyFont="1" applyBorder="1"/>
    <xf numFmtId="0" fontId="28" fillId="0" borderId="45" xfId="0" applyFont="1" applyBorder="1"/>
    <xf numFmtId="0" fontId="28" fillId="0" borderId="0" xfId="0" applyFont="1"/>
    <xf numFmtId="0" fontId="28" fillId="0" borderId="43" xfId="0" applyFont="1" applyBorder="1"/>
    <xf numFmtId="0" fontId="28" fillId="0" borderId="42" xfId="0" applyFont="1" applyBorder="1"/>
    <xf numFmtId="0" fontId="28" fillId="0" borderId="42" xfId="0" applyFont="1" applyBorder="1" applyAlignment="1">
      <alignment horizontal="right"/>
    </xf>
    <xf numFmtId="0" fontId="28" fillId="0" borderId="83" xfId="0" applyFont="1" applyBorder="1" applyAlignment="1">
      <alignment horizontal="right"/>
    </xf>
    <xf numFmtId="0" fontId="28" fillId="0" borderId="12" xfId="0" applyFont="1" applyBorder="1"/>
    <xf numFmtId="0" fontId="29" fillId="21" borderId="45" xfId="0" applyFont="1" applyFill="1" applyBorder="1" applyAlignment="1">
      <alignment wrapText="1" readingOrder="1"/>
    </xf>
    <xf numFmtId="3" fontId="56" fillId="21" borderId="12" xfId="0" applyNumberFormat="1" applyFont="1" applyFill="1" applyBorder="1" applyAlignment="1">
      <alignment wrapText="1" readingOrder="1"/>
    </xf>
    <xf numFmtId="4" fontId="29" fillId="21" borderId="0" xfId="0" applyNumberFormat="1" applyFont="1" applyFill="1" applyAlignment="1">
      <alignment wrapText="1" readingOrder="1"/>
    </xf>
    <xf numFmtId="4" fontId="29" fillId="21" borderId="45" xfId="0" applyNumberFormat="1" applyFont="1" applyFill="1" applyBorder="1" applyAlignment="1">
      <alignment wrapText="1" readingOrder="1"/>
    </xf>
    <xf numFmtId="4" fontId="29" fillId="21" borderId="43" xfId="0" applyNumberFormat="1" applyFont="1" applyFill="1" applyBorder="1" applyAlignment="1">
      <alignment wrapText="1" readingOrder="1"/>
    </xf>
    <xf numFmtId="0" fontId="29" fillId="21" borderId="42" xfId="0" applyFont="1" applyFill="1" applyBorder="1" applyAlignment="1">
      <alignment wrapText="1" readingOrder="1"/>
    </xf>
    <xf numFmtId="3" fontId="56" fillId="21" borderId="42" xfId="0" applyNumberFormat="1" applyFont="1" applyFill="1" applyBorder="1"/>
    <xf numFmtId="3" fontId="29" fillId="21" borderId="42" xfId="0" applyNumberFormat="1" applyFont="1" applyFill="1" applyBorder="1"/>
    <xf numFmtId="3" fontId="29" fillId="21" borderId="45" xfId="0" applyNumberFormat="1" applyFont="1" applyFill="1" applyBorder="1"/>
    <xf numFmtId="3" fontId="56" fillId="21" borderId="83" xfId="0" applyNumberFormat="1" applyFont="1" applyFill="1" applyBorder="1"/>
    <xf numFmtId="4" fontId="29" fillId="21" borderId="12" xfId="0" applyNumberFormat="1" applyFont="1" applyFill="1" applyBorder="1" applyAlignment="1">
      <alignment wrapText="1" readingOrder="1"/>
    </xf>
    <xf numFmtId="0" fontId="29" fillId="0" borderId="45" xfId="0" applyFont="1" applyBorder="1" applyAlignment="1">
      <alignment wrapText="1" readingOrder="1"/>
    </xf>
    <xf numFmtId="3" fontId="56" fillId="0" borderId="12" xfId="0" applyNumberFormat="1" applyFont="1" applyBorder="1"/>
    <xf numFmtId="3" fontId="29" fillId="0" borderId="0" xfId="0" applyNumberFormat="1" applyFont="1"/>
    <xf numFmtId="4" fontId="29" fillId="0" borderId="45" xfId="0" applyNumberFormat="1" applyFont="1" applyBorder="1" applyAlignment="1">
      <alignment wrapText="1" readingOrder="1"/>
    </xf>
    <xf numFmtId="4" fontId="29" fillId="0" borderId="43" xfId="0" applyNumberFormat="1" applyFont="1" applyBorder="1" applyAlignment="1">
      <alignment wrapText="1" readingOrder="1"/>
    </xf>
    <xf numFmtId="0" fontId="29" fillId="0" borderId="42" xfId="0" applyFont="1" applyBorder="1" applyAlignment="1">
      <alignment wrapText="1" readingOrder="1"/>
    </xf>
    <xf numFmtId="3" fontId="56" fillId="0" borderId="42" xfId="0" applyNumberFormat="1" applyFont="1" applyBorder="1"/>
    <xf numFmtId="3" fontId="29" fillId="0" borderId="42" xfId="0" applyNumberFormat="1" applyFont="1" applyBorder="1"/>
    <xf numFmtId="3" fontId="29" fillId="0" borderId="45" xfId="0" applyNumberFormat="1" applyFont="1" applyBorder="1"/>
    <xf numFmtId="3" fontId="56" fillId="0" borderId="83" xfId="0" applyNumberFormat="1" applyFont="1" applyBorder="1"/>
    <xf numFmtId="4" fontId="29" fillId="0" borderId="12" xfId="0" applyNumberFormat="1" applyFont="1" applyBorder="1" applyAlignment="1">
      <alignment wrapText="1" readingOrder="1"/>
    </xf>
    <xf numFmtId="0" fontId="56" fillId="21" borderId="12" xfId="0" applyFont="1" applyFill="1" applyBorder="1"/>
    <xf numFmtId="0" fontId="29" fillId="21" borderId="0" xfId="0" applyFont="1" applyFill="1"/>
    <xf numFmtId="0" fontId="29" fillId="21" borderId="45" xfId="0" applyFont="1" applyFill="1" applyBorder="1"/>
    <xf numFmtId="0" fontId="29" fillId="21" borderId="43" xfId="0" applyFont="1" applyFill="1" applyBorder="1"/>
    <xf numFmtId="0" fontId="56" fillId="21" borderId="42" xfId="0" applyFont="1" applyFill="1" applyBorder="1"/>
    <xf numFmtId="0" fontId="29" fillId="21" borderId="42" xfId="0" applyFont="1" applyFill="1" applyBorder="1"/>
    <xf numFmtId="0" fontId="56" fillId="21" borderId="83" xfId="0" applyFont="1" applyFill="1" applyBorder="1"/>
    <xf numFmtId="0" fontId="29" fillId="21" borderId="12" xfId="0" applyFont="1" applyFill="1" applyBorder="1"/>
    <xf numFmtId="0" fontId="56" fillId="0" borderId="12" xfId="0" applyFont="1" applyBorder="1"/>
    <xf numFmtId="0" fontId="29" fillId="0" borderId="42" xfId="0" applyFont="1" applyBorder="1"/>
    <xf numFmtId="0" fontId="56" fillId="0" borderId="42" xfId="0" applyFont="1" applyBorder="1"/>
    <xf numFmtId="0" fontId="56" fillId="0" borderId="83" xfId="0" applyFont="1" applyBorder="1"/>
    <xf numFmtId="0" fontId="29" fillId="0" borderId="12" xfId="0" quotePrefix="1" applyFont="1" applyBorder="1"/>
    <xf numFmtId="0" fontId="29" fillId="35" borderId="0" xfId="0" applyFont="1" applyFill="1"/>
    <xf numFmtId="0" fontId="29" fillId="21" borderId="12" xfId="0" quotePrefix="1" applyFont="1" applyFill="1" applyBorder="1"/>
    <xf numFmtId="0" fontId="29" fillId="0" borderId="52" xfId="0" applyFont="1" applyBorder="1" applyAlignment="1">
      <alignment wrapText="1" readingOrder="1"/>
    </xf>
    <xf numFmtId="0" fontId="56" fillId="0" borderId="52" xfId="0" applyFont="1" applyBorder="1"/>
    <xf numFmtId="0" fontId="29" fillId="0" borderId="52" xfId="0" applyFont="1" applyBorder="1"/>
    <xf numFmtId="0" fontId="29" fillId="0" borderId="53" xfId="0" applyFont="1" applyBorder="1"/>
    <xf numFmtId="0" fontId="56" fillId="0" borderId="99" xfId="0" applyFont="1" applyBorder="1"/>
    <xf numFmtId="0" fontId="29" fillId="0" borderId="36" xfId="0" applyFont="1" applyBorder="1"/>
    <xf numFmtId="0" fontId="29" fillId="0" borderId="65" xfId="0" applyFont="1" applyBorder="1" applyAlignment="1">
      <alignment wrapText="1" readingOrder="1"/>
    </xf>
    <xf numFmtId="0" fontId="56" fillId="0" borderId="15" xfId="0" applyFont="1" applyBorder="1" applyAlignment="1">
      <alignment horizontal="right"/>
    </xf>
    <xf numFmtId="0" fontId="29" fillId="0" borderId="2" xfId="0" applyFont="1" applyBorder="1" applyAlignment="1">
      <alignment wrapText="1"/>
    </xf>
    <xf numFmtId="0" fontId="29" fillId="0" borderId="31" xfId="0" applyFont="1" applyBorder="1"/>
    <xf numFmtId="0" fontId="28" fillId="0" borderId="31" xfId="0" applyFont="1" applyBorder="1" applyAlignment="1">
      <alignment wrapText="1" readingOrder="1"/>
    </xf>
    <xf numFmtId="0" fontId="28" fillId="33" borderId="2" xfId="0" applyFont="1" applyFill="1" applyBorder="1" applyAlignment="1">
      <alignment horizontal="center" wrapText="1" readingOrder="1"/>
    </xf>
    <xf numFmtId="0" fontId="28" fillId="33" borderId="2" xfId="0" applyFont="1" applyFill="1" applyBorder="1" applyAlignment="1">
      <alignment wrapText="1" readingOrder="1"/>
    </xf>
    <xf numFmtId="0" fontId="28" fillId="33" borderId="15" xfId="0" applyFont="1" applyFill="1" applyBorder="1" applyAlignment="1">
      <alignment wrapText="1" readingOrder="1"/>
    </xf>
    <xf numFmtId="0" fontId="28" fillId="33" borderId="2" xfId="0" applyFont="1" applyFill="1" applyBorder="1" applyAlignment="1">
      <alignment horizontal="right" wrapText="1" readingOrder="1"/>
    </xf>
    <xf numFmtId="0" fontId="29" fillId="0" borderId="42" xfId="0" applyFont="1" applyBorder="1" applyAlignment="1">
      <alignment horizontal="center" wrapText="1" readingOrder="1"/>
    </xf>
    <xf numFmtId="9" fontId="29" fillId="0" borderId="13" xfId="0" applyNumberFormat="1" applyFont="1" applyBorder="1" applyAlignment="1">
      <alignment wrapText="1" readingOrder="1"/>
    </xf>
    <xf numFmtId="9" fontId="29" fillId="0" borderId="0" xfId="0" applyNumberFormat="1" applyFont="1" applyAlignment="1">
      <alignment wrapText="1" readingOrder="1"/>
    </xf>
    <xf numFmtId="9" fontId="29" fillId="0" borderId="45" xfId="0" applyNumberFormat="1" applyFont="1" applyBorder="1" applyAlignment="1">
      <alignment wrapText="1" readingOrder="1"/>
    </xf>
    <xf numFmtId="0" fontId="29" fillId="0" borderId="0" xfId="0" applyFont="1" applyAlignment="1">
      <alignment wrapText="1" readingOrder="1"/>
    </xf>
    <xf numFmtId="0" fontId="29" fillId="0" borderId="0" xfId="0" applyFont="1" applyAlignment="1">
      <alignment horizontal="center" wrapText="1" readingOrder="1"/>
    </xf>
    <xf numFmtId="9" fontId="29" fillId="0" borderId="43" xfId="0" applyNumberFormat="1" applyFont="1" applyBorder="1" applyAlignment="1">
      <alignment wrapText="1" readingOrder="1"/>
    </xf>
    <xf numFmtId="9" fontId="29" fillId="0" borderId="13" xfId="0" applyNumberFormat="1" applyFont="1" applyBorder="1" applyAlignment="1">
      <alignment horizontal="right" wrapText="1" readingOrder="1"/>
    </xf>
    <xf numFmtId="0" fontId="29" fillId="21" borderId="42" xfId="0" applyFont="1" applyFill="1" applyBorder="1" applyAlignment="1">
      <alignment horizontal="center" wrapText="1" readingOrder="1"/>
    </xf>
    <xf numFmtId="0" fontId="29" fillId="35" borderId="13" xfId="0" applyFont="1" applyFill="1" applyBorder="1" applyAlignment="1">
      <alignment wrapText="1" readingOrder="1"/>
    </xf>
    <xf numFmtId="0" fontId="29" fillId="21" borderId="0" xfId="0" applyFont="1" applyFill="1" applyAlignment="1">
      <alignment wrapText="1" readingOrder="1"/>
    </xf>
    <xf numFmtId="0" fontId="29" fillId="21" borderId="0" xfId="0" applyFont="1" applyFill="1" applyAlignment="1">
      <alignment horizontal="center" wrapText="1" readingOrder="1"/>
    </xf>
    <xf numFmtId="0" fontId="29" fillId="21" borderId="13" xfId="0" applyFont="1" applyFill="1" applyBorder="1" applyAlignment="1">
      <alignment wrapText="1" readingOrder="1"/>
    </xf>
    <xf numFmtId="0" fontId="29" fillId="21" borderId="43" xfId="0" applyFont="1" applyFill="1" applyBorder="1" applyAlignment="1">
      <alignment wrapText="1" readingOrder="1"/>
    </xf>
    <xf numFmtId="0" fontId="29" fillId="21" borderId="13" xfId="0" applyFont="1" applyFill="1" applyBorder="1" applyAlignment="1">
      <alignment horizontal="right" wrapText="1" readingOrder="1"/>
    </xf>
    <xf numFmtId="3" fontId="29" fillId="0" borderId="13" xfId="0" applyNumberFormat="1" applyFont="1" applyBorder="1" applyAlignment="1">
      <alignment wrapText="1" readingOrder="1"/>
    </xf>
    <xf numFmtId="3" fontId="29" fillId="0" borderId="0" xfId="0" applyNumberFormat="1" applyFont="1" applyAlignment="1">
      <alignment wrapText="1" readingOrder="1"/>
    </xf>
    <xf numFmtId="3" fontId="29" fillId="0" borderId="45" xfId="0" applyNumberFormat="1" applyFont="1" applyBorder="1" applyAlignment="1">
      <alignment wrapText="1" readingOrder="1"/>
    </xf>
    <xf numFmtId="0" fontId="29" fillId="0" borderId="13" xfId="0" applyFont="1" applyBorder="1" applyAlignment="1">
      <alignment wrapText="1" readingOrder="1"/>
    </xf>
    <xf numFmtId="0" fontId="29" fillId="0" borderId="43" xfId="0" applyFont="1" applyBorder="1" applyAlignment="1">
      <alignment wrapText="1" readingOrder="1"/>
    </xf>
    <xf numFmtId="4" fontId="29" fillId="0" borderId="13" xfId="0" applyNumberFormat="1" applyFont="1" applyBorder="1" applyAlignment="1">
      <alignment horizontal="right" wrapText="1" readingOrder="1"/>
    </xf>
    <xf numFmtId="3" fontId="29" fillId="35" borderId="13" xfId="0" applyNumberFormat="1" applyFont="1" applyFill="1" applyBorder="1" applyAlignment="1">
      <alignment wrapText="1" readingOrder="1"/>
    </xf>
    <xf numFmtId="3" fontId="29" fillId="21" borderId="0" xfId="0" applyNumberFormat="1" applyFont="1" applyFill="1" applyAlignment="1">
      <alignment wrapText="1" readingOrder="1"/>
    </xf>
    <xf numFmtId="3" fontId="29" fillId="21" borderId="45" xfId="0" applyNumberFormat="1" applyFont="1" applyFill="1" applyBorder="1" applyAlignment="1">
      <alignment wrapText="1" readingOrder="1"/>
    </xf>
    <xf numFmtId="4" fontId="29" fillId="21" borderId="13" xfId="0" applyNumberFormat="1" applyFont="1" applyFill="1" applyBorder="1" applyAlignment="1">
      <alignment horizontal="right" wrapText="1" readingOrder="1"/>
    </xf>
    <xf numFmtId="0" fontId="29" fillId="0" borderId="13" xfId="0" applyFont="1" applyBorder="1" applyAlignment="1">
      <alignment horizontal="right" wrapText="1" readingOrder="1"/>
    </xf>
    <xf numFmtId="3" fontId="29" fillId="21" borderId="13" xfId="0" applyNumberFormat="1" applyFont="1" applyFill="1" applyBorder="1" applyAlignment="1">
      <alignment wrapText="1" readingOrder="1"/>
    </xf>
    <xf numFmtId="4" fontId="29" fillId="21" borderId="13" xfId="0" applyNumberFormat="1" applyFont="1" applyFill="1" applyBorder="1" applyAlignment="1">
      <alignment wrapText="1" readingOrder="1"/>
    </xf>
    <xf numFmtId="0" fontId="29" fillId="0" borderId="52" xfId="0" applyFont="1" applyBorder="1" applyAlignment="1">
      <alignment horizontal="center" wrapText="1" readingOrder="1"/>
    </xf>
    <xf numFmtId="0" fontId="29" fillId="0" borderId="37" xfId="0" applyFont="1" applyBorder="1" applyAlignment="1">
      <alignment wrapText="1" readingOrder="1"/>
    </xf>
    <xf numFmtId="0" fontId="29" fillId="0" borderId="31" xfId="0" applyFont="1" applyBorder="1" applyAlignment="1">
      <alignment wrapText="1" readingOrder="1"/>
    </xf>
    <xf numFmtId="0" fontId="29" fillId="0" borderId="53" xfId="0" applyFont="1" applyBorder="1" applyAlignment="1">
      <alignment wrapText="1" readingOrder="1"/>
    </xf>
    <xf numFmtId="0" fontId="29" fillId="0" borderId="31" xfId="0" applyFont="1" applyBorder="1" applyAlignment="1">
      <alignment horizontal="center" wrapText="1" readingOrder="1"/>
    </xf>
    <xf numFmtId="0" fontId="29" fillId="0" borderId="50" xfId="0" applyFont="1" applyBorder="1" applyAlignment="1">
      <alignment wrapText="1" readingOrder="1"/>
    </xf>
    <xf numFmtId="0" fontId="29" fillId="0" borderId="37" xfId="0" applyFont="1" applyBorder="1" applyAlignment="1">
      <alignment horizontal="right" wrapText="1" readingOrder="1"/>
    </xf>
    <xf numFmtId="0" fontId="29" fillId="0" borderId="13" xfId="0" quotePrefix="1" applyFont="1" applyBorder="1" applyAlignment="1">
      <alignment horizontal="right" wrapText="1" readingOrder="1"/>
    </xf>
    <xf numFmtId="0" fontId="29" fillId="21" borderId="13" xfId="0" quotePrefix="1" applyFont="1" applyFill="1" applyBorder="1" applyAlignment="1">
      <alignment horizontal="right" wrapText="1" readingOrder="1"/>
    </xf>
    <xf numFmtId="9" fontId="29" fillId="21" borderId="13" xfId="0" applyNumberFormat="1" applyFont="1" applyFill="1" applyBorder="1" applyAlignment="1">
      <alignment wrapText="1" readingOrder="1"/>
    </xf>
    <xf numFmtId="3" fontId="29" fillId="21" borderId="13" xfId="0" applyNumberFormat="1" applyFont="1" applyFill="1" applyBorder="1" applyAlignment="1">
      <alignment horizontal="right" wrapText="1" readingOrder="1"/>
    </xf>
    <xf numFmtId="0" fontId="29" fillId="0" borderId="13" xfId="0" applyFont="1" applyBorder="1" applyAlignment="1">
      <alignment wrapText="1"/>
    </xf>
    <xf numFmtId="9" fontId="29" fillId="35" borderId="13" xfId="0" applyNumberFormat="1" applyFont="1" applyFill="1" applyBorder="1" applyAlignment="1">
      <alignment wrapText="1" readingOrder="1"/>
    </xf>
    <xf numFmtId="9" fontId="29" fillId="21" borderId="0" xfId="0" applyNumberFormat="1" applyFont="1" applyFill="1" applyAlignment="1">
      <alignment wrapText="1" readingOrder="1"/>
    </xf>
    <xf numFmtId="9" fontId="29" fillId="21" borderId="45" xfId="0" applyNumberFormat="1" applyFont="1" applyFill="1" applyBorder="1" applyAlignment="1">
      <alignment wrapText="1" readingOrder="1"/>
    </xf>
    <xf numFmtId="9" fontId="29" fillId="21" borderId="13" xfId="0" applyNumberFormat="1" applyFont="1" applyFill="1" applyBorder="1" applyAlignment="1">
      <alignment horizontal="right" wrapText="1" readingOrder="1"/>
    </xf>
    <xf numFmtId="0" fontId="29" fillId="21" borderId="31" xfId="0" applyFont="1" applyFill="1" applyBorder="1" applyAlignment="1">
      <alignment horizontal="center" wrapText="1" readingOrder="1"/>
    </xf>
    <xf numFmtId="0" fontId="29" fillId="21" borderId="37" xfId="0" applyFont="1" applyFill="1" applyBorder="1" applyAlignment="1">
      <alignment horizontal="right" wrapText="1" readingOrder="1"/>
    </xf>
    <xf numFmtId="0" fontId="29" fillId="21" borderId="37" xfId="0" applyFont="1" applyFill="1" applyBorder="1" applyAlignment="1">
      <alignment wrapText="1" readingOrder="1"/>
    </xf>
    <xf numFmtId="0" fontId="29" fillId="21" borderId="50" xfId="0" applyFont="1" applyFill="1" applyBorder="1" applyAlignment="1">
      <alignment wrapText="1" readingOrder="1"/>
    </xf>
    <xf numFmtId="0" fontId="28" fillId="0" borderId="0" xfId="0" applyFont="1" applyAlignment="1">
      <alignment textRotation="90"/>
    </xf>
    <xf numFmtId="0" fontId="29" fillId="21" borderId="52" xfId="0" applyFont="1" applyFill="1" applyBorder="1" applyAlignment="1">
      <alignment horizontal="center" wrapText="1" readingOrder="1"/>
    </xf>
    <xf numFmtId="0" fontId="29" fillId="21" borderId="31" xfId="0" applyFont="1" applyFill="1" applyBorder="1" applyAlignment="1">
      <alignment wrapText="1" readingOrder="1"/>
    </xf>
    <xf numFmtId="0" fontId="29" fillId="21" borderId="53" xfId="0" applyFont="1" applyFill="1" applyBorder="1" applyAlignment="1">
      <alignment wrapText="1" readingOrder="1"/>
    </xf>
    <xf numFmtId="9" fontId="27" fillId="0" borderId="13" xfId="0" applyNumberFormat="1" applyFont="1" applyBorder="1" applyAlignment="1">
      <alignment horizontal="right" vertical="center"/>
    </xf>
    <xf numFmtId="4" fontId="27" fillId="5" borderId="27" xfId="1" applyNumberFormat="1" applyFont="1" applyFill="1" applyBorder="1" applyAlignment="1">
      <alignment horizontal="right" vertical="center"/>
    </xf>
    <xf numFmtId="4" fontId="27" fillId="5" borderId="13" xfId="1" applyNumberFormat="1" applyFont="1" applyFill="1" applyBorder="1" applyAlignment="1">
      <alignment horizontal="right" vertical="center"/>
    </xf>
    <xf numFmtId="4" fontId="11" fillId="0" borderId="13" xfId="1" applyNumberFormat="1" applyFont="1" applyBorder="1" applyAlignment="1">
      <alignment vertical="center"/>
    </xf>
    <xf numFmtId="0" fontId="11" fillId="0" borderId="0" xfId="0" applyFont="1" applyFill="1" applyBorder="1" applyAlignment="1">
      <alignment horizontal="right" vertical="center"/>
    </xf>
    <xf numFmtId="0" fontId="4" fillId="0" borderId="0" xfId="0" applyFont="1" applyFill="1" applyBorder="1"/>
    <xf numFmtId="9" fontId="0" fillId="0" borderId="0" xfId="5" applyFont="1" applyFill="1" applyBorder="1"/>
    <xf numFmtId="0" fontId="0" fillId="0" borderId="0" xfId="0" applyFill="1" applyBorder="1"/>
    <xf numFmtId="4" fontId="11" fillId="0" borderId="0" xfId="1" applyNumberFormat="1" applyFont="1" applyFill="1" applyBorder="1" applyAlignment="1">
      <alignment horizontal="right" vertical="center"/>
    </xf>
    <xf numFmtId="9" fontId="11" fillId="0" borderId="0" xfId="3" applyNumberFormat="1" applyFont="1" applyFill="1" applyBorder="1" applyAlignment="1">
      <alignment horizontal="right" vertical="center"/>
    </xf>
    <xf numFmtId="0" fontId="17" fillId="5" borderId="0" xfId="0" applyFont="1" applyFill="1" applyBorder="1" applyAlignment="1">
      <alignment horizontal="left" vertical="center"/>
    </xf>
    <xf numFmtId="0" fontId="11" fillId="0" borderId="0" xfId="0" quotePrefix="1" applyFont="1" applyBorder="1" applyAlignment="1">
      <alignment vertical="center"/>
    </xf>
    <xf numFmtId="0" fontId="11" fillId="0" borderId="2" xfId="0" quotePrefix="1" applyFont="1" applyBorder="1" applyAlignment="1">
      <alignment vertical="center"/>
    </xf>
    <xf numFmtId="4" fontId="11" fillId="0" borderId="16" xfId="1" applyNumberFormat="1" applyFont="1" applyBorder="1" applyAlignment="1">
      <alignment vertical="center"/>
    </xf>
    <xf numFmtId="9" fontId="11" fillId="0" borderId="16" xfId="5" applyFont="1" applyBorder="1" applyAlignment="1">
      <alignment vertical="center"/>
    </xf>
    <xf numFmtId="4" fontId="29" fillId="0" borderId="10" xfId="0" applyNumberFormat="1" applyFont="1" applyBorder="1" applyAlignment="1">
      <alignment horizontal="right" vertical="center"/>
    </xf>
    <xf numFmtId="4" fontId="28" fillId="0" borderId="10" xfId="0" applyNumberFormat="1" applyFont="1" applyBorder="1" applyAlignment="1">
      <alignment horizontal="right" vertical="center"/>
    </xf>
    <xf numFmtId="0" fontId="0" fillId="0" borderId="0" xfId="0" applyAlignment="1">
      <alignment wrapText="1"/>
    </xf>
    <xf numFmtId="9" fontId="11" fillId="0" borderId="16" xfId="5" applyNumberFormat="1" applyFont="1" applyBorder="1" applyAlignment="1">
      <alignment vertical="center"/>
    </xf>
    <xf numFmtId="49" fontId="25" fillId="0" borderId="0" xfId="0" applyNumberFormat="1" applyFont="1" applyFill="1" applyAlignment="1">
      <alignment horizontal="left" vertical="center" wrapText="1"/>
    </xf>
    <xf numFmtId="0" fontId="0" fillId="0" borderId="0" xfId="0" applyFill="1"/>
    <xf numFmtId="0" fontId="25" fillId="0" borderId="0" xfId="0" applyNumberFormat="1" applyFont="1" applyFill="1" applyAlignment="1">
      <alignment horizontal="left" vertical="center" wrapText="1"/>
    </xf>
    <xf numFmtId="164" fontId="25" fillId="0" borderId="0" xfId="0" applyNumberFormat="1" applyFont="1" applyFill="1" applyAlignment="1">
      <alignment horizontal="left" vertical="center" wrapText="1"/>
    </xf>
    <xf numFmtId="168" fontId="0" fillId="0" borderId="0" xfId="0" applyNumberFormat="1" applyFill="1"/>
    <xf numFmtId="43" fontId="25" fillId="0" borderId="0" xfId="0" applyNumberFormat="1" applyFont="1" applyFill="1" applyAlignment="1">
      <alignment horizontal="left" vertical="center" wrapText="1"/>
    </xf>
    <xf numFmtId="168" fontId="29" fillId="0" borderId="10" xfId="1" applyNumberFormat="1" applyFont="1" applyFill="1" applyBorder="1" applyAlignment="1">
      <alignment horizontal="right" vertical="center"/>
    </xf>
    <xf numFmtId="1" fontId="17" fillId="0" borderId="0" xfId="0" applyNumberFormat="1" applyFont="1" applyFill="1" applyAlignment="1">
      <alignment horizontal="right" vertical="center" wrapText="1"/>
    </xf>
    <xf numFmtId="0" fontId="10" fillId="0" borderId="0" xfId="0" applyFont="1" applyFill="1"/>
    <xf numFmtId="0" fontId="0" fillId="0" borderId="0" xfId="0" applyFill="1" applyAlignment="1">
      <alignment vertical="center"/>
    </xf>
    <xf numFmtId="164" fontId="0" fillId="0" borderId="0" xfId="0" applyNumberFormat="1" applyFill="1"/>
    <xf numFmtId="168" fontId="0" fillId="0" borderId="0" xfId="1" applyNumberFormat="1" applyFont="1" applyFill="1" applyAlignment="1">
      <alignment horizontal="right"/>
    </xf>
    <xf numFmtId="3" fontId="11" fillId="0" borderId="0" xfId="0" applyNumberFormat="1" applyFont="1" applyFill="1" applyAlignment="1">
      <alignment horizontal="right" vertical="center"/>
    </xf>
    <xf numFmtId="0" fontId="4" fillId="0" borderId="0" xfId="0" applyFont="1" applyFill="1"/>
    <xf numFmtId="2" fontId="11" fillId="0" borderId="0" xfId="0" quotePrefix="1" applyNumberFormat="1" applyFont="1" applyFill="1" applyAlignment="1">
      <alignment horizontal="right" vertical="center"/>
    </xf>
    <xf numFmtId="0" fontId="11" fillId="0" borderId="0" xfId="0" applyFont="1" applyFill="1" applyAlignment="1">
      <alignment horizontal="right" vertical="center"/>
    </xf>
    <xf numFmtId="9" fontId="0" fillId="0" borderId="0" xfId="5" applyFont="1" applyFill="1"/>
    <xf numFmtId="0" fontId="11" fillId="0" borderId="0" xfId="0" quotePrefix="1" applyFont="1" applyFill="1" applyBorder="1" applyAlignment="1">
      <alignment vertical="center"/>
    </xf>
    <xf numFmtId="0" fontId="17" fillId="0" borderId="0" xfId="0" applyFont="1" applyFill="1" applyBorder="1" applyAlignment="1">
      <alignment horizontal="left" vertical="center"/>
    </xf>
    <xf numFmtId="0" fontId="17" fillId="0" borderId="10" xfId="0" applyFont="1" applyFill="1" applyBorder="1" applyAlignment="1">
      <alignment horizontal="right" vertical="center" wrapText="1"/>
    </xf>
    <xf numFmtId="0" fontId="17" fillId="0" borderId="9" xfId="0" applyFont="1" applyFill="1" applyBorder="1" applyAlignment="1">
      <alignment horizontal="right" vertical="center" wrapText="1"/>
    </xf>
    <xf numFmtId="1" fontId="17" fillId="0" borderId="8" xfId="0" applyNumberFormat="1" applyFont="1" applyFill="1" applyBorder="1" applyAlignment="1">
      <alignment horizontal="right" vertical="center" wrapText="1"/>
    </xf>
    <xf numFmtId="0" fontId="0" fillId="0" borderId="0" xfId="0" applyFill="1" applyAlignment="1">
      <alignment wrapText="1"/>
    </xf>
    <xf numFmtId="0" fontId="11" fillId="0" borderId="0" xfId="0" applyFont="1" applyFill="1" applyAlignment="1">
      <alignment horizontal="left" vertical="center"/>
    </xf>
    <xf numFmtId="0" fontId="17" fillId="0" borderId="0" xfId="0" applyFont="1" applyFill="1" applyAlignment="1">
      <alignment horizontal="center" vertical="center" wrapText="1"/>
    </xf>
    <xf numFmtId="0" fontId="11" fillId="0" borderId="0" xfId="0" applyFont="1" applyFill="1" applyAlignment="1">
      <alignment horizontal="right"/>
    </xf>
    <xf numFmtId="2" fontId="11" fillId="0" borderId="0" xfId="0" applyNumberFormat="1" applyFont="1" applyFill="1" applyAlignment="1">
      <alignment horizontal="right" vertical="center"/>
    </xf>
    <xf numFmtId="0" fontId="11" fillId="0" borderId="0" xfId="0" applyFont="1" applyFill="1" applyAlignment="1">
      <alignment wrapText="1"/>
    </xf>
    <xf numFmtId="0" fontId="0" fillId="0" borderId="0" xfId="0" applyFill="1" applyAlignment="1">
      <alignment horizontal="center"/>
    </xf>
    <xf numFmtId="0" fontId="11" fillId="0" borderId="0" xfId="0" applyFont="1" applyFill="1" applyAlignment="1">
      <alignment horizontal="center"/>
    </xf>
    <xf numFmtId="0" fontId="11" fillId="0" borderId="0" xfId="0" applyFont="1" applyFill="1" applyAlignment="1">
      <alignment vertical="center" wrapText="1"/>
    </xf>
    <xf numFmtId="0" fontId="11" fillId="0" borderId="0" xfId="0" applyFont="1" applyFill="1" applyAlignment="1">
      <alignment vertical="center"/>
    </xf>
    <xf numFmtId="0" fontId="11" fillId="0" borderId="0" xfId="0" quotePrefix="1" applyFont="1" applyFill="1" applyAlignment="1">
      <alignment vertical="center" wrapText="1"/>
    </xf>
    <xf numFmtId="0" fontId="0" fillId="0" borderId="0" xfId="0" quotePrefix="1" applyFill="1"/>
    <xf numFmtId="9" fontId="41" fillId="0" borderId="0" xfId="0" applyNumberFormat="1" applyFont="1" applyFill="1"/>
    <xf numFmtId="0" fontId="10" fillId="0" borderId="0" xfId="0" applyFont="1" applyFill="1" applyAlignment="1">
      <alignment vertical="center"/>
    </xf>
    <xf numFmtId="3" fontId="22" fillId="0" borderId="45" xfId="0" applyNumberFormat="1" applyFont="1" applyFill="1" applyBorder="1" applyAlignment="1">
      <alignment horizontal="center" vertical="center" wrapText="1"/>
    </xf>
    <xf numFmtId="3" fontId="11" fillId="0" borderId="43" xfId="0" applyNumberFormat="1" applyFont="1" applyFill="1" applyBorder="1" applyAlignment="1">
      <alignment horizontal="right" vertical="center"/>
    </xf>
    <xf numFmtId="0" fontId="27" fillId="40" borderId="28" xfId="0" applyFont="1" applyFill="1" applyBorder="1" applyAlignment="1">
      <alignment horizontal="left" vertical="center" wrapText="1"/>
    </xf>
    <xf numFmtId="0" fontId="27" fillId="40" borderId="27" xfId="0" applyFont="1" applyFill="1" applyBorder="1" applyAlignment="1">
      <alignment horizontal="center" vertical="center" wrapText="1"/>
    </xf>
    <xf numFmtId="0" fontId="27" fillId="40" borderId="54" xfId="0" applyFont="1" applyFill="1" applyBorder="1" applyAlignment="1">
      <alignment horizontal="center" vertical="center" wrapText="1"/>
    </xf>
    <xf numFmtId="0" fontId="22" fillId="40" borderId="90" xfId="0" applyFont="1" applyFill="1" applyBorder="1" applyAlignment="1">
      <alignment vertical="center" wrapText="1"/>
    </xf>
    <xf numFmtId="0" fontId="22" fillId="40" borderId="13" xfId="0" applyFont="1" applyFill="1" applyBorder="1" applyAlignment="1">
      <alignment horizontal="center" vertical="center" wrapText="1"/>
    </xf>
    <xf numFmtId="0" fontId="22" fillId="40" borderId="45" xfId="0" applyFont="1" applyFill="1" applyBorder="1" applyAlignment="1">
      <alignment horizontal="center" vertical="center" wrapText="1"/>
    </xf>
    <xf numFmtId="3" fontId="22" fillId="40" borderId="13" xfId="0" applyNumberFormat="1" applyFont="1" applyFill="1" applyBorder="1" applyAlignment="1">
      <alignment horizontal="center" vertical="center" wrapText="1"/>
    </xf>
    <xf numFmtId="0" fontId="22" fillId="40" borderId="101" xfId="0" applyFont="1" applyFill="1" applyBorder="1" applyAlignment="1">
      <alignment vertical="center" wrapText="1"/>
    </xf>
    <xf numFmtId="0" fontId="22" fillId="40" borderId="16" xfId="0" applyFont="1" applyFill="1" applyBorder="1" applyAlignment="1">
      <alignment horizontal="center" vertical="center" wrapText="1"/>
    </xf>
    <xf numFmtId="0" fontId="22" fillId="40" borderId="65" xfId="0" applyFont="1" applyFill="1" applyBorder="1" applyAlignment="1">
      <alignment horizontal="center" vertical="center" wrapText="1"/>
    </xf>
    <xf numFmtId="1" fontId="22" fillId="40" borderId="13" xfId="0" applyNumberFormat="1" applyFont="1" applyFill="1" applyBorder="1" applyAlignment="1">
      <alignment horizontal="center" vertical="center" wrapText="1"/>
    </xf>
    <xf numFmtId="3" fontId="22" fillId="40" borderId="45" xfId="0" applyNumberFormat="1" applyFont="1" applyFill="1" applyBorder="1" applyAlignment="1">
      <alignment horizontal="center" vertical="center" wrapText="1"/>
    </xf>
    <xf numFmtId="9" fontId="22" fillId="40" borderId="45" xfId="5" applyFont="1" applyFill="1" applyBorder="1" applyAlignment="1">
      <alignment horizontal="center" vertical="center" wrapText="1"/>
    </xf>
    <xf numFmtId="165" fontId="22" fillId="40" borderId="45" xfId="0" applyNumberFormat="1" applyFont="1" applyFill="1" applyBorder="1" applyAlignment="1">
      <alignment horizontal="center" vertical="center" wrapText="1"/>
    </xf>
    <xf numFmtId="4" fontId="22" fillId="40" borderId="45" xfId="0" applyNumberFormat="1" applyFont="1" applyFill="1" applyBorder="1" applyAlignment="1">
      <alignment horizontal="center" vertical="center" wrapText="1"/>
    </xf>
    <xf numFmtId="3" fontId="22" fillId="40" borderId="45" xfId="1" applyNumberFormat="1" applyFont="1" applyFill="1" applyBorder="1" applyAlignment="1">
      <alignment horizontal="center" vertical="center" wrapText="1"/>
    </xf>
    <xf numFmtId="4" fontId="22" fillId="40" borderId="42" xfId="0" applyNumberFormat="1" applyFont="1" applyFill="1" applyBorder="1" applyAlignment="1">
      <alignment horizontal="center" vertical="center" wrapText="1"/>
    </xf>
    <xf numFmtId="3" fontId="22" fillId="40" borderId="42" xfId="1" applyNumberFormat="1" applyFont="1" applyFill="1" applyBorder="1" applyAlignment="1">
      <alignment horizontal="center" vertical="center" wrapText="1"/>
    </xf>
    <xf numFmtId="165" fontId="22" fillId="40" borderId="13" xfId="0" applyNumberFormat="1" applyFont="1" applyFill="1" applyBorder="1" applyAlignment="1">
      <alignment horizontal="center" vertical="center" wrapText="1"/>
    </xf>
    <xf numFmtId="3" fontId="22" fillId="40" borderId="42" xfId="0" applyNumberFormat="1" applyFont="1" applyFill="1" applyBorder="1" applyAlignment="1">
      <alignment horizontal="center" vertical="center" wrapText="1"/>
    </xf>
    <xf numFmtId="3" fontId="22" fillId="0" borderId="42" xfId="0" applyNumberFormat="1" applyFont="1" applyBorder="1" applyAlignment="1">
      <alignment horizontal="center" vertical="center" wrapText="1"/>
    </xf>
    <xf numFmtId="3" fontId="22" fillId="0" borderId="75" xfId="0" applyNumberFormat="1" applyFont="1" applyBorder="1" applyAlignment="1">
      <alignment horizontal="center" vertical="center" wrapText="1"/>
    </xf>
    <xf numFmtId="3" fontId="22" fillId="40" borderId="16" xfId="0" applyNumberFormat="1" applyFont="1" applyFill="1" applyBorder="1" applyAlignment="1">
      <alignment horizontal="center" vertical="center" wrapText="1"/>
    </xf>
    <xf numFmtId="3" fontId="22" fillId="40" borderId="75" xfId="0" applyNumberFormat="1" applyFont="1" applyFill="1" applyBorder="1" applyAlignment="1">
      <alignment horizontal="center" vertical="center" wrapText="1"/>
    </xf>
    <xf numFmtId="0" fontId="17" fillId="40" borderId="7" xfId="4" applyFont="1" applyFill="1" applyBorder="1"/>
    <xf numFmtId="0" fontId="17" fillId="40" borderId="64" xfId="4" applyFont="1" applyFill="1" applyBorder="1" applyAlignment="1">
      <alignment horizontal="center" vertical="center" wrapText="1" readingOrder="1"/>
    </xf>
    <xf numFmtId="0" fontId="17" fillId="40" borderId="48" xfId="4" applyFont="1" applyFill="1" applyBorder="1" applyAlignment="1">
      <alignment horizontal="right" vertical="center" wrapText="1" readingOrder="1"/>
    </xf>
    <xf numFmtId="0" fontId="22" fillId="40" borderId="0" xfId="0" applyFont="1" applyFill="1" applyAlignment="1">
      <alignment horizontal="left" vertical="center" wrapText="1" readingOrder="1"/>
    </xf>
    <xf numFmtId="0" fontId="22" fillId="40" borderId="45" xfId="0" applyFont="1" applyFill="1" applyBorder="1" applyAlignment="1">
      <alignment horizontal="center" vertical="center" wrapText="1" readingOrder="1"/>
    </xf>
    <xf numFmtId="0" fontId="22" fillId="40" borderId="43" xfId="0" applyFont="1" applyFill="1" applyBorder="1" applyAlignment="1">
      <alignment horizontal="right" vertical="center" wrapText="1" readingOrder="1"/>
    </xf>
    <xf numFmtId="1" fontId="22" fillId="40" borderId="43" xfId="0" applyNumberFormat="1" applyFont="1" applyFill="1" applyBorder="1" applyAlignment="1">
      <alignment horizontal="right" vertical="center" wrapText="1" readingOrder="1"/>
    </xf>
    <xf numFmtId="0" fontId="11" fillId="40" borderId="0" xfId="0" applyFont="1" applyFill="1" applyAlignment="1">
      <alignment vertical="center"/>
    </xf>
    <xf numFmtId="0" fontId="11" fillId="40" borderId="45" xfId="0" applyFont="1" applyFill="1" applyBorder="1" applyAlignment="1">
      <alignment horizontal="center" vertical="center"/>
    </xf>
    <xf numFmtId="0" fontId="11" fillId="40" borderId="43" xfId="0" applyFont="1" applyFill="1" applyBorder="1" applyAlignment="1">
      <alignment horizontal="right" vertical="center"/>
    </xf>
    <xf numFmtId="0" fontId="11" fillId="40" borderId="0" xfId="3" applyFont="1" applyFill="1" applyBorder="1" applyAlignment="1">
      <alignment vertical="center" wrapText="1"/>
    </xf>
    <xf numFmtId="0" fontId="11" fillId="40" borderId="45" xfId="3" applyFont="1" applyFill="1" applyBorder="1" applyAlignment="1">
      <alignment horizontal="center" vertical="center"/>
    </xf>
    <xf numFmtId="0" fontId="11" fillId="40" borderId="43" xfId="3" applyFont="1" applyFill="1" applyBorder="1" applyAlignment="1">
      <alignment horizontal="right" vertical="center"/>
    </xf>
    <xf numFmtId="0" fontId="17" fillId="40" borderId="10" xfId="4" applyFont="1" applyFill="1" applyBorder="1"/>
    <xf numFmtId="0" fontId="11" fillId="40" borderId="17" xfId="0" applyFont="1" applyFill="1" applyBorder="1" applyAlignment="1">
      <alignment vertical="center" wrapText="1"/>
    </xf>
    <xf numFmtId="0" fontId="11" fillId="40" borderId="65" xfId="0" applyFont="1" applyFill="1" applyBorder="1" applyAlignment="1">
      <alignment horizontal="center" vertical="center"/>
    </xf>
    <xf numFmtId="0" fontId="11" fillId="40" borderId="44" xfId="0" applyFont="1" applyFill="1" applyBorder="1" applyAlignment="1">
      <alignment horizontal="right" vertical="center"/>
    </xf>
    <xf numFmtId="0" fontId="11" fillId="40" borderId="44" xfId="3" applyFont="1" applyFill="1" applyBorder="1" applyAlignment="1">
      <alignment horizontal="right" vertical="center" wrapText="1" readingOrder="1"/>
    </xf>
    <xf numFmtId="0" fontId="17" fillId="40" borderId="88" xfId="4" applyFont="1" applyFill="1" applyBorder="1" applyAlignment="1">
      <alignment horizontal="right" vertical="center" wrapText="1" readingOrder="1"/>
    </xf>
    <xf numFmtId="0" fontId="11" fillId="0" borderId="42" xfId="3" applyFont="1" applyFill="1" applyBorder="1" applyAlignment="1">
      <alignment horizontal="right" vertical="center" wrapText="1"/>
    </xf>
    <xf numFmtId="0" fontId="25" fillId="40" borderId="42" xfId="0" applyFont="1" applyFill="1" applyBorder="1" applyAlignment="1">
      <alignment horizontal="right" vertical="center" wrapText="1"/>
    </xf>
    <xf numFmtId="0" fontId="25" fillId="0" borderId="42" xfId="0" applyFont="1" applyBorder="1" applyAlignment="1">
      <alignment horizontal="right" vertical="center" wrapText="1"/>
    </xf>
    <xf numFmtId="1" fontId="25" fillId="40" borderId="42" xfId="0" applyNumberFormat="1" applyFont="1" applyFill="1" applyBorder="1" applyAlignment="1">
      <alignment horizontal="right" vertical="center" wrapText="1"/>
    </xf>
    <xf numFmtId="1" fontId="25" fillId="0" borderId="42" xfId="0" applyNumberFormat="1" applyFont="1" applyBorder="1" applyAlignment="1">
      <alignment horizontal="right" vertical="center" wrapText="1"/>
    </xf>
    <xf numFmtId="0" fontId="11" fillId="40" borderId="42" xfId="0" applyFont="1" applyFill="1" applyBorder="1" applyAlignment="1">
      <alignment horizontal="right" vertical="center"/>
    </xf>
    <xf numFmtId="165" fontId="25" fillId="0" borderId="42" xfId="0" applyNumberFormat="1" applyFont="1" applyBorder="1" applyAlignment="1">
      <alignment horizontal="right" vertical="center" wrapText="1"/>
    </xf>
    <xf numFmtId="168" fontId="11" fillId="40" borderId="42" xfId="1" applyNumberFormat="1" applyFont="1" applyFill="1" applyBorder="1" applyAlignment="1">
      <alignment horizontal="right" vertical="center"/>
    </xf>
    <xf numFmtId="0" fontId="11" fillId="0" borderId="42" xfId="3" applyFont="1" applyFill="1" applyBorder="1" applyAlignment="1">
      <alignment horizontal="right" vertical="center" wrapText="1" readingOrder="1"/>
    </xf>
    <xf numFmtId="0" fontId="11" fillId="40" borderId="75" xfId="3" applyFont="1" applyFill="1" applyBorder="1" applyAlignment="1">
      <alignment horizontal="right" vertical="center" wrapText="1" readingOrder="1"/>
    </xf>
    <xf numFmtId="0" fontId="17" fillId="40" borderId="14" xfId="4" applyFont="1" applyFill="1" applyBorder="1" applyAlignment="1">
      <alignment vertical="center" wrapText="1" readingOrder="1"/>
    </xf>
    <xf numFmtId="0" fontId="17" fillId="40" borderId="27" xfId="4" applyFont="1" applyFill="1" applyBorder="1" applyAlignment="1">
      <alignment horizontal="center" vertical="center" wrapText="1" readingOrder="1"/>
    </xf>
    <xf numFmtId="0" fontId="17" fillId="40" borderId="6" xfId="4" applyFont="1" applyFill="1" applyBorder="1" applyAlignment="1">
      <alignment horizontal="center" vertical="center" wrapText="1" readingOrder="1"/>
    </xf>
    <xf numFmtId="0" fontId="17" fillId="40" borderId="27" xfId="4" applyFont="1" applyFill="1" applyBorder="1" applyAlignment="1">
      <alignment horizontal="right" vertical="center" wrapText="1" readingOrder="1"/>
    </xf>
    <xf numFmtId="0" fontId="17" fillId="40" borderId="6" xfId="4" applyFont="1" applyFill="1" applyBorder="1" applyAlignment="1">
      <alignment vertical="center" wrapText="1" readingOrder="1"/>
    </xf>
    <xf numFmtId="0" fontId="17" fillId="40" borderId="39" xfId="3" applyFont="1" applyFill="1" applyBorder="1" applyAlignment="1">
      <alignment vertical="center" wrapText="1" readingOrder="1"/>
    </xf>
    <xf numFmtId="0" fontId="17" fillId="40" borderId="37" xfId="4" applyFont="1" applyFill="1" applyBorder="1" applyAlignment="1">
      <alignment horizontal="center" vertical="center" wrapText="1" readingOrder="1"/>
    </xf>
    <xf numFmtId="0" fontId="17" fillId="40" borderId="31" xfId="4" applyFont="1" applyFill="1" applyBorder="1" applyAlignment="1">
      <alignment horizontal="center" vertical="center" wrapText="1" readingOrder="1"/>
    </xf>
    <xf numFmtId="0" fontId="17" fillId="40" borderId="37" xfId="4" applyFont="1" applyFill="1" applyBorder="1" applyAlignment="1">
      <alignment horizontal="right" vertical="center" wrapText="1" readingOrder="1"/>
    </xf>
    <xf numFmtId="0" fontId="17" fillId="40" borderId="31" xfId="4" applyFont="1" applyFill="1" applyBorder="1" applyAlignment="1">
      <alignment vertical="center" wrapText="1" readingOrder="1"/>
    </xf>
    <xf numFmtId="0" fontId="22" fillId="40" borderId="3" xfId="0" applyFont="1" applyFill="1" applyBorder="1" applyAlignment="1">
      <alignment horizontal="left" vertical="center" wrapText="1" readingOrder="1"/>
    </xf>
    <xf numFmtId="0" fontId="22" fillId="40" borderId="13" xfId="0" applyFont="1" applyFill="1" applyBorder="1" applyAlignment="1">
      <alignment horizontal="center" vertical="center" wrapText="1" readingOrder="1"/>
    </xf>
    <xf numFmtId="0" fontId="22" fillId="40" borderId="0" xfId="0" applyFont="1" applyFill="1" applyAlignment="1">
      <alignment horizontal="center" vertical="center" wrapText="1" readingOrder="1"/>
    </xf>
    <xf numFmtId="0" fontId="22" fillId="40" borderId="13" xfId="0" applyFont="1" applyFill="1" applyBorder="1" applyAlignment="1">
      <alignment horizontal="right" vertical="center" wrapText="1" readingOrder="1"/>
    </xf>
    <xf numFmtId="0" fontId="25" fillId="40" borderId="0" xfId="0" applyFont="1" applyFill="1" applyAlignment="1">
      <alignment horizontal="right" vertical="center" wrapText="1"/>
    </xf>
    <xf numFmtId="3" fontId="22" fillId="40" borderId="0" xfId="0" applyNumberFormat="1" applyFont="1" applyFill="1" applyAlignment="1">
      <alignment horizontal="center" vertical="center" wrapText="1" readingOrder="1"/>
    </xf>
    <xf numFmtId="3" fontId="22" fillId="40" borderId="13" xfId="0" applyNumberFormat="1" applyFont="1" applyFill="1" applyBorder="1" applyAlignment="1">
      <alignment horizontal="right" vertical="center" wrapText="1" readingOrder="1"/>
    </xf>
    <xf numFmtId="3" fontId="25" fillId="40" borderId="0" xfId="0" applyNumberFormat="1" applyFont="1" applyFill="1" applyAlignment="1">
      <alignment horizontal="right" vertical="center" wrapText="1"/>
    </xf>
    <xf numFmtId="0" fontId="17" fillId="40" borderId="8" xfId="4" applyFont="1" applyFill="1" applyBorder="1" applyAlignment="1">
      <alignment vertical="center" wrapText="1" readingOrder="1"/>
    </xf>
    <xf numFmtId="0" fontId="17" fillId="40" borderId="119" xfId="4" applyFont="1" applyFill="1" applyBorder="1" applyAlignment="1">
      <alignment horizontal="center" vertical="center" wrapText="1" readingOrder="1"/>
    </xf>
    <xf numFmtId="0" fontId="17" fillId="40" borderId="66" xfId="4" applyFont="1" applyFill="1" applyBorder="1" applyAlignment="1">
      <alignment horizontal="center" vertical="center" wrapText="1" readingOrder="1"/>
    </xf>
    <xf numFmtId="0" fontId="17" fillId="40" borderId="119" xfId="4" applyFont="1" applyFill="1" applyBorder="1" applyAlignment="1">
      <alignment horizontal="right" vertical="center" wrapText="1" readingOrder="1"/>
    </xf>
    <xf numFmtId="0" fontId="17" fillId="40" borderId="66" xfId="4" applyFont="1" applyFill="1" applyBorder="1" applyAlignment="1">
      <alignment vertical="center" wrapText="1" readingOrder="1"/>
    </xf>
    <xf numFmtId="165" fontId="29" fillId="4" borderId="8" xfId="0" applyNumberFormat="1" applyFont="1" applyFill="1" applyBorder="1" applyAlignment="1">
      <alignment horizontal="right" vertical="center" wrapText="1"/>
    </xf>
    <xf numFmtId="0" fontId="17" fillId="40" borderId="39" xfId="4" applyFont="1" applyFill="1" applyBorder="1" applyAlignment="1">
      <alignment vertical="center" wrapText="1" readingOrder="1"/>
    </xf>
    <xf numFmtId="3" fontId="25" fillId="0" borderId="3" xfId="0" applyNumberFormat="1" applyFont="1" applyBorder="1" applyAlignment="1">
      <alignment horizontal="right" vertical="center" wrapText="1"/>
    </xf>
    <xf numFmtId="0" fontId="25" fillId="40" borderId="3" xfId="0" applyFont="1" applyFill="1" applyBorder="1" applyAlignment="1">
      <alignment horizontal="right" vertical="center" wrapText="1"/>
    </xf>
    <xf numFmtId="0" fontId="25" fillId="0" borderId="120" xfId="0" applyFont="1" applyBorder="1" applyAlignment="1">
      <alignment horizontal="right" vertical="center" wrapText="1"/>
    </xf>
    <xf numFmtId="0" fontId="17" fillId="40" borderId="121" xfId="4" applyFont="1" applyFill="1" applyBorder="1" applyAlignment="1">
      <alignment vertical="center" wrapText="1" readingOrder="1"/>
    </xf>
    <xf numFmtId="0" fontId="22" fillId="0" borderId="8" xfId="0" applyFont="1" applyBorder="1" applyAlignment="1">
      <alignment horizontal="right" vertical="center" wrapText="1" readingOrder="1"/>
    </xf>
    <xf numFmtId="0" fontId="17" fillId="40" borderId="103" xfId="4" applyFont="1" applyFill="1" applyBorder="1" applyAlignment="1">
      <alignment vertical="center" wrapText="1" readingOrder="1"/>
    </xf>
    <xf numFmtId="0" fontId="17" fillId="40" borderId="73" xfId="4" applyFont="1" applyFill="1" applyBorder="1" applyAlignment="1">
      <alignment horizontal="center" vertical="center" wrapText="1" readingOrder="1"/>
    </xf>
    <xf numFmtId="0" fontId="17" fillId="40" borderId="73" xfId="4" applyFont="1" applyFill="1" applyBorder="1" applyAlignment="1">
      <alignment horizontal="right" vertical="center" wrapText="1" readingOrder="1"/>
    </xf>
    <xf numFmtId="0" fontId="17" fillId="40" borderId="70" xfId="4" applyFont="1" applyFill="1" applyBorder="1" applyAlignment="1">
      <alignment horizontal="right" vertical="center" wrapText="1" readingOrder="1"/>
    </xf>
    <xf numFmtId="0" fontId="11" fillId="40" borderId="3" xfId="0" applyFont="1" applyFill="1" applyBorder="1" applyAlignment="1">
      <alignment vertical="center"/>
    </xf>
    <xf numFmtId="0" fontId="11" fillId="40" borderId="42" xfId="0" applyFont="1" applyFill="1" applyBorder="1" applyAlignment="1">
      <alignment horizontal="center" vertical="center"/>
    </xf>
    <xf numFmtId="0" fontId="11" fillId="40" borderId="0" xfId="0" applyFont="1" applyFill="1" applyAlignment="1">
      <alignment horizontal="right" vertical="center"/>
    </xf>
    <xf numFmtId="0" fontId="11" fillId="40" borderId="13" xfId="0" applyFont="1" applyFill="1" applyBorder="1" applyAlignment="1">
      <alignment horizontal="right" vertical="center"/>
    </xf>
    <xf numFmtId="0" fontId="11" fillId="40" borderId="3" xfId="3" applyFont="1" applyFill="1" applyBorder="1" applyAlignment="1">
      <alignment horizontal="left" vertical="center" wrapText="1" readingOrder="1"/>
    </xf>
    <xf numFmtId="0" fontId="11" fillId="40" borderId="42" xfId="3" applyFont="1" applyFill="1" applyBorder="1" applyAlignment="1">
      <alignment horizontal="center" vertical="center" wrapText="1" readingOrder="1"/>
    </xf>
    <xf numFmtId="9" fontId="11" fillId="40" borderId="13" xfId="0" applyNumberFormat="1" applyFont="1" applyFill="1" applyBorder="1" applyAlignment="1">
      <alignment horizontal="right" vertical="center"/>
    </xf>
    <xf numFmtId="0" fontId="17" fillId="40" borderId="72" xfId="4" applyFont="1" applyFill="1" applyBorder="1" applyAlignment="1">
      <alignment vertical="center" wrapText="1" readingOrder="1"/>
    </xf>
    <xf numFmtId="166" fontId="11" fillId="40" borderId="13" xfId="0" applyNumberFormat="1" applyFont="1" applyFill="1" applyBorder="1" applyAlignment="1">
      <alignment horizontal="center" vertical="center"/>
    </xf>
    <xf numFmtId="166" fontId="11" fillId="40" borderId="13" xfId="0" applyNumberFormat="1" applyFont="1" applyFill="1" applyBorder="1" applyAlignment="1">
      <alignment horizontal="right" vertical="center"/>
    </xf>
    <xf numFmtId="0" fontId="11" fillId="40" borderId="3" xfId="0" applyFont="1" applyFill="1" applyBorder="1" applyAlignment="1">
      <alignment horizontal="right" vertical="center"/>
    </xf>
    <xf numFmtId="0" fontId="28" fillId="40" borderId="8" xfId="0" applyFont="1" applyFill="1" applyBorder="1" applyAlignment="1">
      <alignment vertical="center" wrapText="1" readingOrder="1"/>
    </xf>
    <xf numFmtId="0" fontId="27" fillId="40" borderId="64" xfId="0" applyFont="1" applyFill="1" applyBorder="1" applyAlignment="1">
      <alignment horizontal="center" vertical="center" wrapText="1" readingOrder="1"/>
    </xf>
    <xf numFmtId="0" fontId="27" fillId="40" borderId="48" xfId="0" applyFont="1" applyFill="1" applyBorder="1" applyAlignment="1">
      <alignment horizontal="right" vertical="center" wrapText="1" readingOrder="1"/>
    </xf>
    <xf numFmtId="0" fontId="27" fillId="40" borderId="88" xfId="0" applyFont="1" applyFill="1" applyBorder="1" applyAlignment="1">
      <alignment horizontal="right" vertical="center" wrapText="1" readingOrder="1"/>
    </xf>
    <xf numFmtId="0" fontId="53" fillId="41" borderId="10" xfId="0" applyFont="1" applyFill="1" applyBorder="1"/>
    <xf numFmtId="0" fontId="28" fillId="41" borderId="10" xfId="0" applyFont="1" applyFill="1" applyBorder="1" applyAlignment="1">
      <alignment vertical="center"/>
    </xf>
    <xf numFmtId="49" fontId="26" fillId="41" borderId="10" xfId="0" applyNumberFormat="1" applyFont="1" applyFill="1" applyBorder="1" applyAlignment="1">
      <alignment horizontal="right" vertical="center" wrapText="1"/>
    </xf>
    <xf numFmtId="168" fontId="28" fillId="40" borderId="10" xfId="1" applyNumberFormat="1" applyFont="1" applyFill="1" applyBorder="1" applyAlignment="1">
      <alignment horizontal="right" vertical="center"/>
    </xf>
    <xf numFmtId="10" fontId="26" fillId="40" borderId="10" xfId="5" applyNumberFormat="1" applyFont="1" applyFill="1" applyBorder="1" applyAlignment="1">
      <alignment horizontal="right" vertical="center" wrapText="1"/>
    </xf>
    <xf numFmtId="9" fontId="26" fillId="40" borderId="10" xfId="5" applyNumberFormat="1" applyFont="1" applyFill="1" applyBorder="1" applyAlignment="1">
      <alignment horizontal="right" vertical="center" wrapText="1"/>
    </xf>
    <xf numFmtId="0" fontId="8" fillId="40" borderId="9" xfId="3" applyFont="1" applyFill="1" applyBorder="1" applyAlignment="1">
      <alignment vertical="center" wrapText="1"/>
    </xf>
    <xf numFmtId="3" fontId="17" fillId="40" borderId="52" xfId="1" applyNumberFormat="1" applyFont="1" applyFill="1" applyBorder="1" applyAlignment="1">
      <alignment horizontal="right" vertical="center"/>
    </xf>
    <xf numFmtId="2" fontId="27" fillId="40" borderId="8" xfId="3" applyNumberFormat="1" applyFont="1" applyFill="1" applyBorder="1" applyAlignment="1">
      <alignment horizontal="right" vertical="center"/>
    </xf>
    <xf numFmtId="9" fontId="17" fillId="40" borderId="52" xfId="3" applyNumberFormat="1" applyFont="1" applyFill="1" applyBorder="1" applyAlignment="1">
      <alignment horizontal="right" vertical="center"/>
    </xf>
    <xf numFmtId="9" fontId="17" fillId="40" borderId="87" xfId="3" applyNumberFormat="1" applyFont="1" applyFill="1" applyBorder="1" applyAlignment="1">
      <alignment horizontal="right" vertical="center"/>
    </xf>
    <xf numFmtId="0" fontId="17" fillId="40" borderId="0" xfId="0" applyFont="1" applyFill="1" applyBorder="1" applyAlignment="1">
      <alignment horizontal="left" vertical="center" wrapText="1"/>
    </xf>
    <xf numFmtId="4" fontId="27" fillId="40" borderId="13" xfId="1" applyNumberFormat="1" applyFont="1" applyFill="1" applyBorder="1" applyAlignment="1">
      <alignment horizontal="right" vertical="center"/>
    </xf>
    <xf numFmtId="9" fontId="27" fillId="40" borderId="13" xfId="0" applyNumberFormat="1" applyFont="1" applyFill="1" applyBorder="1" applyAlignment="1">
      <alignment horizontal="right" vertical="center"/>
    </xf>
    <xf numFmtId="0" fontId="25" fillId="40" borderId="100" xfId="6" applyFont="1" applyFill="1" applyBorder="1" applyAlignment="1">
      <alignment vertical="center"/>
    </xf>
    <xf numFmtId="4" fontId="25" fillId="40" borderId="13" xfId="1" applyNumberFormat="1" applyFont="1" applyFill="1" applyBorder="1" applyAlignment="1">
      <alignment horizontal="right" vertical="center"/>
    </xf>
    <xf numFmtId="9" fontId="25" fillId="40" borderId="13" xfId="6" applyNumberFormat="1" applyFont="1" applyFill="1" applyBorder="1" applyAlignment="1">
      <alignment horizontal="right" vertical="center"/>
    </xf>
    <xf numFmtId="10" fontId="25" fillId="40" borderId="13" xfId="6" applyNumberFormat="1" applyFont="1" applyFill="1" applyBorder="1" applyAlignment="1">
      <alignment horizontal="right" vertical="center"/>
    </xf>
    <xf numFmtId="0" fontId="11" fillId="40" borderId="0" xfId="3" quotePrefix="1" applyFont="1" applyFill="1" applyBorder="1" applyAlignment="1">
      <alignment horizontal="left" vertical="center"/>
    </xf>
    <xf numFmtId="4" fontId="11" fillId="40" borderId="13" xfId="1" applyNumberFormat="1" applyFont="1" applyFill="1" applyBorder="1" applyAlignment="1">
      <alignment horizontal="right" vertical="center"/>
    </xf>
    <xf numFmtId="9" fontId="11" fillId="40" borderId="13" xfId="3" applyNumberFormat="1" applyFont="1" applyFill="1" applyBorder="1" applyAlignment="1">
      <alignment horizontal="right" vertical="center"/>
    </xf>
    <xf numFmtId="0" fontId="17" fillId="40" borderId="9" xfId="3" applyFont="1" applyFill="1" applyBorder="1" applyAlignment="1">
      <alignment vertical="center" wrapText="1"/>
    </xf>
    <xf numFmtId="3" fontId="17" fillId="40" borderId="10" xfId="3" applyNumberFormat="1" applyFont="1" applyFill="1" applyBorder="1" applyAlignment="1">
      <alignment horizontal="right" vertical="center" wrapText="1"/>
    </xf>
    <xf numFmtId="9" fontId="17" fillId="40" borderId="10" xfId="3" applyNumberFormat="1" applyFont="1" applyFill="1" applyBorder="1" applyAlignment="1">
      <alignment horizontal="right" vertical="center" wrapText="1"/>
    </xf>
    <xf numFmtId="2" fontId="27" fillId="40" borderId="33" xfId="3" applyNumberFormat="1" applyFont="1" applyFill="1" applyBorder="1" applyAlignment="1">
      <alignment horizontal="right" vertical="center" wrapText="1"/>
    </xf>
    <xf numFmtId="3" fontId="17" fillId="40" borderId="8" xfId="3" applyNumberFormat="1" applyFont="1" applyFill="1" applyBorder="1" applyAlignment="1">
      <alignment horizontal="right" vertical="center" wrapText="1"/>
    </xf>
    <xf numFmtId="9" fontId="17" fillId="40" borderId="10" xfId="0" applyNumberFormat="1" applyFont="1" applyFill="1" applyBorder="1" applyAlignment="1">
      <alignment horizontal="right" vertical="center"/>
    </xf>
    <xf numFmtId="166" fontId="17" fillId="40" borderId="10" xfId="0" applyNumberFormat="1" applyFont="1" applyFill="1" applyBorder="1" applyAlignment="1">
      <alignment horizontal="right" vertical="center"/>
    </xf>
    <xf numFmtId="0" fontId="17" fillId="40" borderId="12" xfId="3" applyFont="1" applyFill="1" applyBorder="1" applyAlignment="1">
      <alignment vertical="center" wrapText="1"/>
    </xf>
    <xf numFmtId="3" fontId="17" fillId="40" borderId="13" xfId="3" applyNumberFormat="1" applyFont="1" applyFill="1" applyBorder="1" applyAlignment="1">
      <alignment horizontal="right" vertical="center" wrapText="1"/>
    </xf>
    <xf numFmtId="9" fontId="17" fillId="40" borderId="13" xfId="3" applyNumberFormat="1" applyFont="1" applyFill="1" applyBorder="1" applyAlignment="1">
      <alignment horizontal="right" vertical="center" wrapText="1"/>
    </xf>
    <xf numFmtId="2" fontId="27" fillId="40" borderId="34" xfId="3" applyNumberFormat="1" applyFont="1" applyFill="1" applyBorder="1" applyAlignment="1">
      <alignment horizontal="right" vertical="center" wrapText="1"/>
    </xf>
    <xf numFmtId="3" fontId="17" fillId="40" borderId="27" xfId="3" applyNumberFormat="1" applyFont="1" applyFill="1" applyBorder="1" applyAlignment="1">
      <alignment horizontal="right" vertical="center" wrapText="1"/>
    </xf>
    <xf numFmtId="9" fontId="17" fillId="40" borderId="13" xfId="0" applyNumberFormat="1" applyFont="1" applyFill="1" applyBorder="1" applyAlignment="1">
      <alignment horizontal="right" vertical="center"/>
    </xf>
    <xf numFmtId="166" fontId="17" fillId="40" borderId="13" xfId="0" applyNumberFormat="1" applyFont="1" applyFill="1" applyBorder="1" applyAlignment="1">
      <alignment horizontal="right" vertical="center"/>
    </xf>
    <xf numFmtId="0" fontId="11" fillId="40" borderId="12" xfId="0" quotePrefix="1" applyFont="1" applyFill="1" applyBorder="1" applyAlignment="1">
      <alignment horizontal="left" vertical="center" wrapText="1"/>
    </xf>
    <xf numFmtId="0" fontId="11" fillId="40" borderId="12" xfId="3" quotePrefix="1" applyFont="1" applyFill="1" applyBorder="1" applyAlignment="1">
      <alignment horizontal="left" vertical="center"/>
    </xf>
    <xf numFmtId="0" fontId="11" fillId="40" borderId="12" xfId="0" applyFont="1" applyFill="1" applyBorder="1" applyAlignment="1">
      <alignment horizontal="left" vertical="center" wrapText="1"/>
    </xf>
    <xf numFmtId="3" fontId="11" fillId="40" borderId="13" xfId="0" applyNumberFormat="1" applyFont="1" applyFill="1" applyBorder="1" applyAlignment="1">
      <alignment horizontal="right"/>
    </xf>
    <xf numFmtId="9" fontId="11" fillId="40" borderId="13" xfId="0" applyNumberFormat="1" applyFont="1" applyFill="1" applyBorder="1" applyAlignment="1">
      <alignment horizontal="right"/>
    </xf>
    <xf numFmtId="2" fontId="22" fillId="40" borderId="35" xfId="0" applyNumberFormat="1" applyFont="1" applyFill="1" applyBorder="1" applyAlignment="1">
      <alignment horizontal="right"/>
    </xf>
    <xf numFmtId="3" fontId="11" fillId="40" borderId="3" xfId="0" applyNumberFormat="1" applyFont="1" applyFill="1" applyBorder="1" applyAlignment="1">
      <alignment horizontal="right"/>
    </xf>
    <xf numFmtId="166" fontId="11" fillId="40" borderId="13" xfId="0" applyNumberFormat="1" applyFont="1" applyFill="1" applyBorder="1" applyAlignment="1">
      <alignment horizontal="right"/>
    </xf>
    <xf numFmtId="3" fontId="11" fillId="40" borderId="13" xfId="3" applyNumberFormat="1" applyFont="1" applyFill="1" applyBorder="1" applyAlignment="1">
      <alignment horizontal="right" vertical="center"/>
    </xf>
    <xf numFmtId="9" fontId="11" fillId="40" borderId="13" xfId="3" quotePrefix="1" applyNumberFormat="1" applyFont="1" applyFill="1" applyBorder="1" applyAlignment="1">
      <alignment horizontal="right" vertical="center"/>
    </xf>
    <xf numFmtId="2" fontId="22" fillId="40" borderId="35" xfId="3" applyNumberFormat="1" applyFont="1" applyFill="1" applyBorder="1" applyAlignment="1">
      <alignment horizontal="right" vertical="center"/>
    </xf>
    <xf numFmtId="3" fontId="11" fillId="40" borderId="3" xfId="3" applyNumberFormat="1" applyFont="1" applyFill="1" applyBorder="1" applyAlignment="1">
      <alignment horizontal="right" vertical="center"/>
    </xf>
    <xf numFmtId="3" fontId="11" fillId="40" borderId="37" xfId="0" applyNumberFormat="1" applyFont="1" applyFill="1" applyBorder="1" applyAlignment="1">
      <alignment horizontal="right"/>
    </xf>
    <xf numFmtId="9" fontId="11" fillId="40" borderId="37" xfId="0" quotePrefix="1" applyNumberFormat="1" applyFont="1" applyFill="1" applyBorder="1" applyAlignment="1">
      <alignment horizontal="right"/>
    </xf>
    <xf numFmtId="2" fontId="22" fillId="40" borderId="38" xfId="0" applyNumberFormat="1" applyFont="1" applyFill="1" applyBorder="1" applyAlignment="1">
      <alignment horizontal="right"/>
    </xf>
    <xf numFmtId="3" fontId="11" fillId="40" borderId="39" xfId="0" applyNumberFormat="1" applyFont="1" applyFill="1" applyBorder="1" applyAlignment="1">
      <alignment horizontal="right"/>
    </xf>
    <xf numFmtId="9" fontId="11" fillId="40" borderId="37" xfId="0" applyNumberFormat="1" applyFont="1" applyFill="1" applyBorder="1" applyAlignment="1">
      <alignment horizontal="right"/>
    </xf>
    <xf numFmtId="0" fontId="11" fillId="40" borderId="36" xfId="3" quotePrefix="1" applyFont="1" applyFill="1" applyBorder="1" applyAlignment="1">
      <alignment horizontal="left" vertical="center"/>
    </xf>
    <xf numFmtId="0" fontId="17" fillId="40" borderId="0" xfId="3" quotePrefix="1" applyFont="1" applyFill="1" applyBorder="1" applyAlignment="1">
      <alignment horizontal="left" vertical="center"/>
    </xf>
    <xf numFmtId="3" fontId="17" fillId="40" borderId="55" xfId="0" applyNumberFormat="1" applyFont="1" applyFill="1" applyBorder="1" applyAlignment="1">
      <alignment horizontal="right"/>
    </xf>
    <xf numFmtId="9" fontId="17" fillId="40" borderId="55" xfId="0" quotePrefix="1" applyNumberFormat="1" applyFont="1" applyFill="1" applyBorder="1" applyAlignment="1">
      <alignment horizontal="right"/>
    </xf>
    <xf numFmtId="2" fontId="27" fillId="40" borderId="55" xfId="0" applyNumberFormat="1" applyFont="1" applyFill="1" applyBorder="1" applyAlignment="1">
      <alignment horizontal="right"/>
    </xf>
    <xf numFmtId="9" fontId="17" fillId="40" borderId="55" xfId="0" applyNumberFormat="1" applyFont="1" applyFill="1" applyBorder="1" applyAlignment="1">
      <alignment horizontal="right"/>
    </xf>
    <xf numFmtId="166" fontId="17" fillId="40" borderId="55" xfId="0" applyNumberFormat="1" applyFont="1" applyFill="1" applyBorder="1" applyAlignment="1">
      <alignment horizontal="right"/>
    </xf>
    <xf numFmtId="166" fontId="11" fillId="40" borderId="37" xfId="0" applyNumberFormat="1" applyFont="1" applyFill="1" applyBorder="1" applyAlignment="1">
      <alignment horizontal="right"/>
    </xf>
    <xf numFmtId="165" fontId="17" fillId="40" borderId="10" xfId="3" applyNumberFormat="1" applyFont="1" applyFill="1" applyBorder="1" applyAlignment="1">
      <alignment horizontal="right" vertical="center" wrapText="1"/>
    </xf>
    <xf numFmtId="166" fontId="17" fillId="40" borderId="8" xfId="3" applyNumberFormat="1" applyFont="1" applyFill="1" applyBorder="1" applyAlignment="1">
      <alignment horizontal="right" vertical="center" wrapText="1"/>
    </xf>
    <xf numFmtId="166" fontId="17" fillId="40" borderId="10" xfId="3" applyNumberFormat="1" applyFont="1" applyFill="1" applyBorder="1" applyAlignment="1">
      <alignment vertical="center" wrapText="1"/>
    </xf>
    <xf numFmtId="0" fontId="11" fillId="40" borderId="0" xfId="0" applyFont="1" applyFill="1" applyAlignment="1">
      <alignment horizontal="left" vertical="center"/>
    </xf>
    <xf numFmtId="9" fontId="22" fillId="40" borderId="13" xfId="0" applyNumberFormat="1" applyFont="1" applyFill="1" applyBorder="1" applyAlignment="1">
      <alignment horizontal="right"/>
    </xf>
    <xf numFmtId="9" fontId="22" fillId="40" borderId="12" xfId="0" applyNumberFormat="1" applyFont="1" applyFill="1" applyBorder="1" applyAlignment="1">
      <alignment horizontal="right"/>
    </xf>
    <xf numFmtId="166" fontId="11" fillId="40" borderId="3" xfId="0" applyNumberFormat="1" applyFont="1" applyFill="1" applyBorder="1" applyAlignment="1">
      <alignment horizontal="right"/>
    </xf>
    <xf numFmtId="166" fontId="11" fillId="40" borderId="13" xfId="3" applyNumberFormat="1" applyFont="1" applyFill="1" applyBorder="1" applyAlignment="1">
      <alignment horizontal="right" vertical="center"/>
    </xf>
    <xf numFmtId="9" fontId="22" fillId="40" borderId="12" xfId="0" applyNumberFormat="1" applyFont="1" applyFill="1" applyBorder="1" applyAlignment="1">
      <alignment horizontal="right" vertical="center"/>
    </xf>
    <xf numFmtId="9" fontId="22" fillId="40" borderId="13" xfId="0" applyNumberFormat="1" applyFont="1" applyFill="1" applyBorder="1" applyAlignment="1">
      <alignment horizontal="right" vertical="center"/>
    </xf>
    <xf numFmtId="166" fontId="11" fillId="40" borderId="3" xfId="3" applyNumberFormat="1" applyFont="1" applyFill="1" applyBorder="1" applyAlignment="1">
      <alignment horizontal="right" vertical="center"/>
    </xf>
    <xf numFmtId="166" fontId="11" fillId="40" borderId="13" xfId="0" quotePrefix="1" applyNumberFormat="1" applyFont="1" applyFill="1" applyBorder="1" applyAlignment="1">
      <alignment horizontal="right"/>
    </xf>
    <xf numFmtId="0" fontId="11" fillId="40" borderId="2" xfId="3" quotePrefix="1" applyFont="1" applyFill="1" applyBorder="1"/>
    <xf numFmtId="166" fontId="11" fillId="40" borderId="16" xfId="3" applyNumberFormat="1" applyFont="1" applyFill="1" applyBorder="1" applyAlignment="1">
      <alignment horizontal="right"/>
    </xf>
    <xf numFmtId="9" fontId="22" fillId="40" borderId="16" xfId="0" applyNumberFormat="1" applyFont="1" applyFill="1" applyBorder="1" applyAlignment="1">
      <alignment horizontal="right"/>
    </xf>
    <xf numFmtId="166" fontId="11" fillId="40" borderId="16" xfId="3" quotePrefix="1" applyNumberFormat="1" applyFont="1" applyFill="1" applyBorder="1" applyAlignment="1">
      <alignment horizontal="right"/>
    </xf>
    <xf numFmtId="166" fontId="11" fillId="40" borderId="17" xfId="3" applyNumberFormat="1" applyFont="1" applyFill="1" applyBorder="1" applyAlignment="1">
      <alignment horizontal="right"/>
    </xf>
    <xf numFmtId="0" fontId="17" fillId="42" borderId="9" xfId="3" applyFont="1" applyFill="1" applyBorder="1" applyAlignment="1">
      <alignment vertical="center" wrapText="1"/>
    </xf>
    <xf numFmtId="166" fontId="17" fillId="42" borderId="10" xfId="3" applyNumberFormat="1" applyFont="1" applyFill="1" applyBorder="1" applyAlignment="1">
      <alignment vertical="center" wrapText="1"/>
    </xf>
    <xf numFmtId="9" fontId="17" fillId="42" borderId="10" xfId="3" applyNumberFormat="1" applyFont="1" applyFill="1" applyBorder="1" applyAlignment="1">
      <alignment horizontal="right" vertical="center" wrapText="1"/>
    </xf>
    <xf numFmtId="165" fontId="17" fillId="42" borderId="10" xfId="3" applyNumberFormat="1" applyFont="1" applyFill="1" applyBorder="1" applyAlignment="1">
      <alignment horizontal="right" vertical="center" wrapText="1"/>
    </xf>
    <xf numFmtId="166" fontId="17" fillId="42" borderId="8" xfId="3" applyNumberFormat="1" applyFont="1" applyFill="1" applyBorder="1" applyAlignment="1">
      <alignment horizontal="right" vertical="center" wrapText="1"/>
    </xf>
    <xf numFmtId="165" fontId="17" fillId="42" borderId="8" xfId="3" applyNumberFormat="1" applyFont="1" applyFill="1" applyBorder="1" applyAlignment="1">
      <alignment horizontal="right" vertical="center" wrapText="1"/>
    </xf>
    <xf numFmtId="165" fontId="22" fillId="34" borderId="13" xfId="0" applyNumberFormat="1" applyFont="1" applyFill="1" applyBorder="1" applyAlignment="1">
      <alignment horizontal="right" vertical="center" wrapText="1"/>
    </xf>
    <xf numFmtId="9" fontId="22" fillId="34" borderId="13" xfId="0" applyNumberFormat="1" applyFont="1" applyFill="1" applyBorder="1" applyAlignment="1">
      <alignment horizontal="right" vertical="center" wrapText="1"/>
    </xf>
    <xf numFmtId="165" fontId="11" fillId="40" borderId="3" xfId="0" applyNumberFormat="1" applyFont="1" applyFill="1" applyBorder="1" applyAlignment="1">
      <alignment horizontal="right" vertical="center" wrapText="1"/>
    </xf>
    <xf numFmtId="165" fontId="22" fillId="34" borderId="13" xfId="0" applyNumberFormat="1" applyFont="1" applyFill="1" applyBorder="1" applyAlignment="1">
      <alignment horizontal="right"/>
    </xf>
    <xf numFmtId="9" fontId="22" fillId="34" borderId="12" xfId="0" applyNumberFormat="1" applyFont="1" applyFill="1" applyBorder="1" applyAlignment="1">
      <alignment horizontal="right"/>
    </xf>
    <xf numFmtId="9" fontId="22" fillId="34" borderId="13" xfId="0" applyNumberFormat="1" applyFont="1" applyFill="1" applyBorder="1" applyAlignment="1">
      <alignment horizontal="right"/>
    </xf>
    <xf numFmtId="165" fontId="11" fillId="40" borderId="3" xfId="0" applyNumberFormat="1" applyFont="1" applyFill="1" applyBorder="1" applyAlignment="1">
      <alignment horizontal="right"/>
    </xf>
    <xf numFmtId="165" fontId="22" fillId="34" borderId="13" xfId="0" applyNumberFormat="1" applyFont="1" applyFill="1" applyBorder="1" applyAlignment="1">
      <alignment horizontal="right" vertical="center"/>
    </xf>
    <xf numFmtId="9" fontId="22" fillId="34" borderId="13" xfId="0" applyNumberFormat="1" applyFont="1" applyFill="1" applyBorder="1" applyAlignment="1">
      <alignment horizontal="right" vertical="center"/>
    </xf>
    <xf numFmtId="165" fontId="11" fillId="40" borderId="3" xfId="0" applyNumberFormat="1" applyFont="1" applyFill="1" applyBorder="1" applyAlignment="1">
      <alignment horizontal="right" vertical="center"/>
    </xf>
    <xf numFmtId="165" fontId="11" fillId="40" borderId="3" xfId="3" applyNumberFormat="1" applyFont="1" applyFill="1" applyBorder="1" applyAlignment="1">
      <alignment horizontal="right" vertical="center"/>
    </xf>
    <xf numFmtId="0" fontId="11" fillId="40" borderId="12" xfId="3" applyFont="1" applyFill="1" applyBorder="1" applyAlignment="1">
      <alignment horizontal="left" vertical="center"/>
    </xf>
    <xf numFmtId="0" fontId="26" fillId="40" borderId="6" xfId="3" applyFont="1" applyFill="1" applyBorder="1" applyAlignment="1">
      <alignment vertical="center" wrapText="1"/>
    </xf>
    <xf numFmtId="165" fontId="17" fillId="40" borderId="14" xfId="0" applyNumberFormat="1" applyFont="1" applyFill="1" applyBorder="1" applyAlignment="1">
      <alignment horizontal="right" vertical="center"/>
    </xf>
    <xf numFmtId="9" fontId="17" fillId="40" borderId="14" xfId="0" applyNumberFormat="1" applyFont="1" applyFill="1" applyBorder="1" applyAlignment="1">
      <alignment horizontal="right" vertical="center"/>
    </xf>
    <xf numFmtId="166" fontId="22" fillId="40" borderId="13" xfId="0" applyNumberFormat="1" applyFont="1" applyFill="1" applyBorder="1" applyAlignment="1">
      <alignment horizontal="right"/>
    </xf>
    <xf numFmtId="165" fontId="22" fillId="40" borderId="13" xfId="0" applyNumberFormat="1" applyFont="1" applyFill="1" applyBorder="1" applyAlignment="1">
      <alignment horizontal="right"/>
    </xf>
    <xf numFmtId="166" fontId="22" fillId="40" borderId="13" xfId="0" applyNumberFormat="1" applyFont="1" applyFill="1" applyBorder="1" applyAlignment="1">
      <alignment horizontal="right" vertical="center"/>
    </xf>
    <xf numFmtId="165" fontId="22" fillId="40" borderId="13" xfId="0" applyNumberFormat="1" applyFont="1" applyFill="1" applyBorder="1" applyAlignment="1">
      <alignment horizontal="right" vertical="center"/>
    </xf>
    <xf numFmtId="166" fontId="22" fillId="40" borderId="16" xfId="0" applyNumberFormat="1" applyFont="1" applyFill="1" applyBorder="1" applyAlignment="1">
      <alignment horizontal="right"/>
    </xf>
    <xf numFmtId="165" fontId="22" fillId="40" borderId="16" xfId="0" applyNumberFormat="1" applyFont="1" applyFill="1" applyBorder="1" applyAlignment="1">
      <alignment horizontal="right"/>
    </xf>
    <xf numFmtId="165" fontId="11" fillId="40" borderId="17" xfId="3" applyNumberFormat="1" applyFont="1" applyFill="1" applyBorder="1" applyAlignment="1">
      <alignment horizontal="right" vertical="center"/>
    </xf>
    <xf numFmtId="4" fontId="17" fillId="40" borderId="10" xfId="3" applyNumberFormat="1" applyFont="1" applyFill="1" applyBorder="1" applyAlignment="1">
      <alignment horizontal="right" vertical="center" wrapText="1"/>
    </xf>
    <xf numFmtId="9" fontId="17" fillId="40" borderId="8" xfId="3" applyNumberFormat="1" applyFont="1" applyFill="1" applyBorder="1" applyAlignment="1">
      <alignment horizontal="right" vertical="center" wrapText="1"/>
    </xf>
    <xf numFmtId="4" fontId="17" fillId="40" borderId="10" xfId="0" applyNumberFormat="1" applyFont="1" applyFill="1" applyBorder="1" applyAlignment="1">
      <alignment horizontal="right" vertical="center"/>
    </xf>
    <xf numFmtId="0" fontId="17" fillId="40" borderId="0" xfId="3" applyFont="1" applyFill="1" applyBorder="1" applyAlignment="1">
      <alignment vertical="center" wrapText="1"/>
    </xf>
    <xf numFmtId="4" fontId="17" fillId="40" borderId="13" xfId="3" applyNumberFormat="1" applyFont="1" applyFill="1" applyBorder="1" applyAlignment="1">
      <alignment horizontal="right" vertical="center" wrapText="1"/>
    </xf>
    <xf numFmtId="9" fontId="17" fillId="40" borderId="0" xfId="3" applyNumberFormat="1" applyFont="1" applyFill="1" applyBorder="1" applyAlignment="1">
      <alignment horizontal="right" vertical="center" wrapText="1"/>
    </xf>
    <xf numFmtId="4" fontId="17" fillId="40" borderId="13" xfId="0" applyNumberFormat="1" applyFont="1" applyFill="1" applyBorder="1" applyAlignment="1">
      <alignment horizontal="right" vertical="center"/>
    </xf>
    <xf numFmtId="4" fontId="22" fillId="40" borderId="13" xfId="0" applyNumberFormat="1" applyFont="1" applyFill="1" applyBorder="1" applyAlignment="1">
      <alignment horizontal="right" vertical="center"/>
    </xf>
    <xf numFmtId="10" fontId="22" fillId="40" borderId="0" xfId="0" applyNumberFormat="1" applyFont="1" applyFill="1" applyAlignment="1">
      <alignment horizontal="right" vertical="center"/>
    </xf>
    <xf numFmtId="9" fontId="29" fillId="40" borderId="45" xfId="0" applyNumberFormat="1" applyFont="1" applyFill="1" applyBorder="1" applyAlignment="1">
      <alignment horizontal="right" vertical="center"/>
    </xf>
    <xf numFmtId="9" fontId="11" fillId="40" borderId="12" xfId="0" applyNumberFormat="1" applyFont="1" applyFill="1" applyBorder="1" applyAlignment="1">
      <alignment horizontal="right" vertical="center"/>
    </xf>
    <xf numFmtId="2" fontId="22" fillId="40" borderId="13" xfId="0" applyNumberFormat="1" applyFont="1" applyFill="1" applyBorder="1" applyAlignment="1">
      <alignment horizontal="right" vertical="center"/>
    </xf>
    <xf numFmtId="9" fontId="11" fillId="40" borderId="45" xfId="5" quotePrefix="1" applyFont="1" applyFill="1" applyBorder="1" applyAlignment="1">
      <alignment horizontal="right" vertical="center"/>
    </xf>
    <xf numFmtId="9" fontId="11" fillId="40" borderId="12" xfId="3" quotePrefix="1" applyNumberFormat="1" applyFont="1" applyFill="1" applyBorder="1" applyAlignment="1">
      <alignment horizontal="right" vertical="center"/>
    </xf>
    <xf numFmtId="9" fontId="11" fillId="40" borderId="13" xfId="0" quotePrefix="1" applyNumberFormat="1" applyFont="1" applyFill="1" applyBorder="1" applyAlignment="1">
      <alignment horizontal="right" vertical="center"/>
    </xf>
    <xf numFmtId="0" fontId="11" fillId="40" borderId="31" xfId="3" applyFont="1" applyFill="1" applyBorder="1" applyAlignment="1">
      <alignment horizontal="left" vertical="center"/>
    </xf>
    <xf numFmtId="4" fontId="22" fillId="40" borderId="37" xfId="0" applyNumberFormat="1" applyFont="1" applyFill="1" applyBorder="1" applyAlignment="1">
      <alignment horizontal="right" vertical="center"/>
    </xf>
    <xf numFmtId="10" fontId="22" fillId="40" borderId="31" xfId="0" applyNumberFormat="1" applyFont="1" applyFill="1" applyBorder="1" applyAlignment="1">
      <alignment horizontal="right" vertical="center"/>
    </xf>
    <xf numFmtId="9" fontId="11" fillId="40" borderId="37" xfId="3" quotePrefix="1" applyNumberFormat="1" applyFont="1" applyFill="1" applyBorder="1" applyAlignment="1">
      <alignment horizontal="right" vertical="center"/>
    </xf>
    <xf numFmtId="2" fontId="22" fillId="40" borderId="37" xfId="0" applyNumberFormat="1" applyFont="1" applyFill="1" applyBorder="1" applyAlignment="1">
      <alignment horizontal="right" vertical="center"/>
    </xf>
    <xf numFmtId="167" fontId="22" fillId="40" borderId="0" xfId="0" applyNumberFormat="1" applyFont="1" applyFill="1" applyAlignment="1">
      <alignment horizontal="right" vertical="center"/>
    </xf>
    <xf numFmtId="167" fontId="22" fillId="40" borderId="31" xfId="0" applyNumberFormat="1" applyFont="1" applyFill="1" applyBorder="1" applyAlignment="1">
      <alignment horizontal="right" vertical="center"/>
    </xf>
    <xf numFmtId="0" fontId="29" fillId="34" borderId="3" xfId="0" applyFont="1" applyFill="1" applyBorder="1"/>
    <xf numFmtId="3" fontId="29" fillId="43" borderId="14" xfId="0" applyNumberFormat="1" applyFont="1" applyFill="1" applyBorder="1" applyAlignment="1">
      <alignment wrapText="1"/>
    </xf>
    <xf numFmtId="9" fontId="29" fillId="43" borderId="14" xfId="0" applyNumberFormat="1" applyFont="1" applyFill="1" applyBorder="1" applyAlignment="1">
      <alignment wrapText="1"/>
    </xf>
    <xf numFmtId="3" fontId="29" fillId="43" borderId="14" xfId="0" applyNumberFormat="1" applyFont="1" applyFill="1" applyBorder="1"/>
    <xf numFmtId="4" fontId="29" fillId="43" borderId="27" xfId="0" applyNumberFormat="1" applyFont="1" applyFill="1" applyBorder="1"/>
    <xf numFmtId="165" fontId="29" fillId="43" borderId="11" xfId="0" applyNumberFormat="1" applyFont="1" applyFill="1" applyBorder="1"/>
    <xf numFmtId="0" fontId="29" fillId="34" borderId="14" xfId="0" applyFont="1" applyFill="1" applyBorder="1"/>
    <xf numFmtId="0" fontId="29" fillId="43" borderId="14" xfId="0" applyFont="1" applyFill="1" applyBorder="1"/>
    <xf numFmtId="3" fontId="29" fillId="43" borderId="10" xfId="0" applyNumberFormat="1" applyFont="1" applyFill="1" applyBorder="1" applyAlignment="1">
      <alignment wrapText="1"/>
    </xf>
    <xf numFmtId="0" fontId="29" fillId="43" borderId="9" xfId="0" applyFont="1" applyFill="1" applyBorder="1" applyAlignment="1">
      <alignment wrapText="1"/>
    </xf>
    <xf numFmtId="0" fontId="29" fillId="43" borderId="6" xfId="0" applyFont="1" applyFill="1" applyBorder="1"/>
    <xf numFmtId="0" fontId="29" fillId="43" borderId="27" xfId="0" applyFont="1" applyFill="1" applyBorder="1"/>
    <xf numFmtId="0" fontId="29" fillId="43" borderId="11" xfId="0" applyFont="1" applyFill="1" applyBorder="1"/>
    <xf numFmtId="0" fontId="29" fillId="34" borderId="16" xfId="0" applyFont="1" applyFill="1" applyBorder="1" applyAlignment="1">
      <alignment wrapText="1"/>
    </xf>
    <xf numFmtId="3" fontId="29" fillId="43" borderId="8" xfId="0" applyNumberFormat="1" applyFont="1" applyFill="1" applyBorder="1" applyAlignment="1">
      <alignment wrapText="1"/>
    </xf>
    <xf numFmtId="0" fontId="28" fillId="43" borderId="8" xfId="0" applyFont="1" applyFill="1" applyBorder="1" applyAlignment="1">
      <alignment wrapText="1"/>
    </xf>
    <xf numFmtId="0" fontId="29" fillId="43" borderId="8" xfId="0" applyFont="1" applyFill="1" applyBorder="1" applyAlignment="1">
      <alignment wrapText="1"/>
    </xf>
    <xf numFmtId="0" fontId="29" fillId="43" borderId="10" xfId="0" applyFont="1" applyFill="1" applyBorder="1"/>
    <xf numFmtId="0" fontId="29" fillId="40" borderId="15" xfId="0" applyFont="1" applyFill="1" applyBorder="1"/>
    <xf numFmtId="3" fontId="29" fillId="34" borderId="14" xfId="0" applyNumberFormat="1" applyFont="1" applyFill="1" applyBorder="1" applyAlignment="1">
      <alignment wrapText="1"/>
    </xf>
    <xf numFmtId="9" fontId="29" fillId="34" borderId="14" xfId="0" applyNumberFormat="1" applyFont="1" applyFill="1" applyBorder="1" applyAlignment="1">
      <alignment wrapText="1"/>
    </xf>
    <xf numFmtId="0" fontId="29" fillId="34" borderId="27" xfId="0" applyFont="1" applyFill="1" applyBorder="1"/>
    <xf numFmtId="0" fontId="29" fillId="43" borderId="15" xfId="0" applyFont="1" applyFill="1" applyBorder="1"/>
    <xf numFmtId="3" fontId="29" fillId="34" borderId="14" xfId="0" applyNumberFormat="1" applyFont="1" applyFill="1" applyBorder="1"/>
    <xf numFmtId="3" fontId="29" fillId="34" borderId="16" xfId="0" applyNumberFormat="1" applyFont="1" applyFill="1" applyBorder="1" applyAlignment="1">
      <alignment wrapText="1"/>
    </xf>
    <xf numFmtId="0" fontId="29" fillId="34" borderId="15" xfId="0" applyFont="1" applyFill="1" applyBorder="1" applyAlignment="1">
      <alignment wrapText="1"/>
    </xf>
    <xf numFmtId="0" fontId="29" fillId="34" borderId="6" xfId="0" applyFont="1" applyFill="1" applyBorder="1" applyAlignment="1">
      <alignment wrapText="1"/>
    </xf>
    <xf numFmtId="0" fontId="29" fillId="34" borderId="14" xfId="0" applyFont="1" applyFill="1" applyBorder="1" applyAlignment="1">
      <alignment wrapText="1"/>
    </xf>
    <xf numFmtId="0" fontId="29" fillId="34" borderId="13" xfId="0" applyFont="1" applyFill="1" applyBorder="1" applyAlignment="1">
      <alignment wrapText="1"/>
    </xf>
    <xf numFmtId="3" fontId="29" fillId="34" borderId="3" xfId="0" applyNumberFormat="1" applyFont="1" applyFill="1" applyBorder="1" applyAlignment="1">
      <alignment wrapText="1"/>
    </xf>
    <xf numFmtId="0" fontId="28" fillId="34" borderId="3" xfId="0" applyFont="1" applyFill="1" applyBorder="1" applyAlignment="1">
      <alignment wrapText="1"/>
    </xf>
    <xf numFmtId="0" fontId="29" fillId="40" borderId="12" xfId="0" applyFont="1" applyFill="1" applyBorder="1"/>
    <xf numFmtId="0" fontId="29" fillId="34" borderId="3" xfId="0" applyFont="1" applyFill="1" applyBorder="1" applyAlignment="1">
      <alignment wrapText="1"/>
    </xf>
    <xf numFmtId="0" fontId="29" fillId="43" borderId="16" xfId="0" applyFont="1" applyFill="1" applyBorder="1"/>
    <xf numFmtId="0" fontId="29" fillId="40" borderId="16" xfId="0" applyFont="1" applyFill="1" applyBorder="1"/>
    <xf numFmtId="0" fontId="29" fillId="34" borderId="10" xfId="0" applyFont="1" applyFill="1" applyBorder="1" applyAlignment="1">
      <alignment wrapText="1"/>
    </xf>
    <xf numFmtId="3" fontId="29" fillId="34" borderId="8" xfId="0" applyNumberFormat="1" applyFont="1" applyFill="1" applyBorder="1" applyAlignment="1">
      <alignment wrapText="1"/>
    </xf>
    <xf numFmtId="0" fontId="28" fillId="34" borderId="8" xfId="0" applyFont="1" applyFill="1" applyBorder="1" applyAlignment="1">
      <alignment wrapText="1"/>
    </xf>
    <xf numFmtId="0" fontId="29" fillId="34" borderId="8" xfId="0" applyFont="1" applyFill="1" applyBorder="1" applyAlignment="1">
      <alignment wrapText="1"/>
    </xf>
    <xf numFmtId="0" fontId="29" fillId="34" borderId="10" xfId="0" applyFont="1" applyFill="1" applyBorder="1"/>
    <xf numFmtId="4" fontId="29" fillId="43" borderId="14" xfId="0" applyNumberFormat="1" applyFont="1" applyFill="1" applyBorder="1"/>
    <xf numFmtId="0" fontId="28" fillId="43" borderId="14" xfId="0" applyFont="1" applyFill="1" applyBorder="1" applyAlignment="1">
      <alignment wrapText="1"/>
    </xf>
    <xf numFmtId="0" fontId="29" fillId="43" borderId="14" xfId="0" applyFont="1" applyFill="1" applyBorder="1" applyAlignment="1">
      <alignment wrapText="1"/>
    </xf>
    <xf numFmtId="0" fontId="29" fillId="40" borderId="13" xfId="0" applyFont="1" applyFill="1" applyBorder="1"/>
    <xf numFmtId="3" fontId="29" fillId="34" borderId="17" xfId="0" applyNumberFormat="1" applyFont="1" applyFill="1" applyBorder="1" applyAlignment="1">
      <alignment wrapText="1"/>
    </xf>
    <xf numFmtId="0" fontId="29" fillId="34" borderId="17" xfId="0" applyFont="1" applyFill="1" applyBorder="1" applyAlignment="1">
      <alignment wrapText="1"/>
    </xf>
    <xf numFmtId="0" fontId="29" fillId="34" borderId="8" xfId="0" applyFont="1" applyFill="1" applyBorder="1"/>
    <xf numFmtId="0" fontId="28" fillId="34" borderId="14" xfId="0" applyFont="1" applyFill="1" applyBorder="1" applyAlignment="1">
      <alignment wrapText="1"/>
    </xf>
    <xf numFmtId="9" fontId="28" fillId="34" borderId="14" xfId="0" applyNumberFormat="1" applyFont="1" applyFill="1" applyBorder="1" applyAlignment="1">
      <alignment wrapText="1"/>
    </xf>
    <xf numFmtId="0" fontId="28" fillId="34" borderId="14" xfId="0" applyFont="1" applyFill="1" applyBorder="1"/>
    <xf numFmtId="0" fontId="28" fillId="34" borderId="27" xfId="0" applyFont="1" applyFill="1" applyBorder="1" applyAlignment="1">
      <alignment horizontal="right" wrapText="1"/>
    </xf>
    <xf numFmtId="0" fontId="28" fillId="34" borderId="16" xfId="0" applyFont="1" applyFill="1" applyBorder="1" applyAlignment="1">
      <alignment horizontal="right" wrapText="1"/>
    </xf>
    <xf numFmtId="0" fontId="28" fillId="34" borderId="16" xfId="0" applyFont="1" applyFill="1" applyBorder="1" applyAlignment="1">
      <alignment wrapText="1"/>
    </xf>
    <xf numFmtId="0" fontId="28" fillId="34" borderId="15" xfId="0" applyFont="1" applyFill="1" applyBorder="1" applyAlignment="1">
      <alignment wrapText="1"/>
    </xf>
    <xf numFmtId="4" fontId="28" fillId="40" borderId="10" xfId="0" applyNumberFormat="1" applyFont="1" applyFill="1" applyBorder="1" applyAlignment="1">
      <alignment horizontal="right" vertical="center"/>
    </xf>
    <xf numFmtId="4" fontId="28" fillId="34" borderId="15" xfId="0" applyNumberFormat="1" applyFont="1" applyFill="1" applyBorder="1"/>
    <xf numFmtId="4" fontId="28" fillId="34" borderId="15" xfId="0" applyNumberFormat="1" applyFont="1" applyFill="1" applyBorder="1" applyAlignment="1">
      <alignment wrapText="1" readingOrder="1"/>
    </xf>
    <xf numFmtId="0" fontId="28" fillId="34" borderId="15" xfId="0" applyFont="1" applyFill="1" applyBorder="1" applyAlignment="1">
      <alignment wrapText="1" readingOrder="1"/>
    </xf>
    <xf numFmtId="0" fontId="28" fillId="34" borderId="15" xfId="0" applyFont="1" applyFill="1" applyBorder="1"/>
    <xf numFmtId="4" fontId="28" fillId="34" borderId="15" xfId="0" applyNumberFormat="1" applyFont="1" applyFill="1" applyBorder="1" applyAlignment="1">
      <alignment wrapText="1"/>
    </xf>
    <xf numFmtId="0" fontId="28" fillId="34" borderId="16" xfId="0" applyFont="1" applyFill="1" applyBorder="1"/>
    <xf numFmtId="0" fontId="29" fillId="34" borderId="16" xfId="0" quotePrefix="1" applyFont="1" applyFill="1" applyBorder="1" applyAlignment="1">
      <alignment wrapText="1"/>
    </xf>
    <xf numFmtId="0" fontId="29" fillId="34" borderId="15" xfId="0" applyFont="1" applyFill="1" applyBorder="1"/>
    <xf numFmtId="0" fontId="29" fillId="34" borderId="16" xfId="0" quotePrefix="1" applyFont="1" applyFill="1" applyBorder="1"/>
    <xf numFmtId="4" fontId="29" fillId="34" borderId="15" xfId="0" applyNumberFormat="1" applyFont="1" applyFill="1" applyBorder="1"/>
    <xf numFmtId="0" fontId="29" fillId="34" borderId="16" xfId="0" applyFont="1" applyFill="1" applyBorder="1"/>
    <xf numFmtId="0" fontId="17" fillId="40" borderId="30" xfId="0" applyFont="1" applyFill="1" applyBorder="1" applyAlignment="1">
      <alignment horizontal="left" vertical="center"/>
    </xf>
    <xf numFmtId="0" fontId="17" fillId="40" borderId="55" xfId="0" applyFont="1" applyFill="1" applyBorder="1" applyAlignment="1">
      <alignment horizontal="right" vertical="center"/>
    </xf>
    <xf numFmtId="0" fontId="17" fillId="40" borderId="30" xfId="0" applyFont="1" applyFill="1" applyBorder="1" applyAlignment="1">
      <alignment horizontal="right" vertical="center"/>
    </xf>
    <xf numFmtId="0" fontId="17" fillId="40" borderId="0" xfId="0" applyFont="1" applyFill="1" applyAlignment="1">
      <alignment horizontal="left" vertical="center"/>
    </xf>
    <xf numFmtId="0" fontId="17" fillId="40" borderId="45" xfId="0" applyFont="1" applyFill="1" applyBorder="1" applyAlignment="1">
      <alignment horizontal="right" vertical="center"/>
    </xf>
    <xf numFmtId="0" fontId="17" fillId="40" borderId="0" xfId="0" applyFont="1" applyFill="1" applyAlignment="1">
      <alignment horizontal="right" vertical="center"/>
    </xf>
    <xf numFmtId="0" fontId="27" fillId="40" borderId="0" xfId="0" applyFont="1" applyFill="1" applyAlignment="1">
      <alignment horizontal="left" vertical="center"/>
    </xf>
    <xf numFmtId="9" fontId="48" fillId="40" borderId="45" xfId="0" applyNumberFormat="1" applyFont="1" applyFill="1" applyBorder="1" applyAlignment="1">
      <alignment horizontal="right"/>
    </xf>
    <xf numFmtId="166" fontId="48" fillId="40" borderId="45" xfId="0" applyNumberFormat="1" applyFont="1" applyFill="1" applyBorder="1" applyAlignment="1">
      <alignment horizontal="right"/>
    </xf>
    <xf numFmtId="0" fontId="22" fillId="40" borderId="0" xfId="0" applyFont="1" applyFill="1"/>
    <xf numFmtId="9" fontId="34" fillId="40" borderId="45" xfId="0" applyNumberFormat="1" applyFont="1" applyFill="1" applyBorder="1" applyAlignment="1">
      <alignment horizontal="right"/>
    </xf>
    <xf numFmtId="9" fontId="34" fillId="40" borderId="0" xfId="0" applyNumberFormat="1" applyFont="1" applyFill="1" applyAlignment="1">
      <alignment horizontal="right"/>
    </xf>
    <xf numFmtId="166" fontId="34" fillId="40" borderId="12" xfId="0" applyNumberFormat="1" applyFont="1" applyFill="1" applyBorder="1" applyAlignment="1">
      <alignment horizontal="right"/>
    </xf>
    <xf numFmtId="0" fontId="11" fillId="40" borderId="0" xfId="0" applyFont="1" applyFill="1"/>
    <xf numFmtId="0" fontId="22" fillId="40" borderId="0" xfId="0" applyFont="1" applyFill="1" applyAlignment="1">
      <alignment horizontal="left" vertical="center"/>
    </xf>
    <xf numFmtId="9" fontId="29" fillId="40" borderId="45" xfId="0" applyNumberFormat="1" applyFont="1" applyFill="1" applyBorder="1" applyAlignment="1">
      <alignment horizontal="right"/>
    </xf>
    <xf numFmtId="9" fontId="29" fillId="40" borderId="0" xfId="0" applyNumberFormat="1" applyFont="1" applyFill="1" applyAlignment="1">
      <alignment horizontal="right"/>
    </xf>
    <xf numFmtId="166" fontId="29" fillId="40" borderId="12" xfId="0" applyNumberFormat="1" applyFont="1" applyFill="1" applyBorder="1" applyAlignment="1">
      <alignment horizontal="right"/>
    </xf>
    <xf numFmtId="0" fontId="34" fillId="40" borderId="45" xfId="0" applyFont="1" applyFill="1" applyBorder="1" applyAlignment="1">
      <alignment horizontal="right"/>
    </xf>
    <xf numFmtId="0" fontId="34" fillId="40" borderId="0" xfId="0" applyFont="1" applyFill="1" applyAlignment="1">
      <alignment horizontal="right"/>
    </xf>
    <xf numFmtId="0" fontId="34" fillId="40" borderId="12" xfId="0" applyFont="1" applyFill="1" applyBorder="1" applyAlignment="1">
      <alignment horizontal="right"/>
    </xf>
    <xf numFmtId="0" fontId="11" fillId="40" borderId="31" xfId="0" applyFont="1" applyFill="1" applyBorder="1"/>
    <xf numFmtId="9" fontId="34" fillId="40" borderId="53" xfId="0" applyNumberFormat="1" applyFont="1" applyFill="1" applyBorder="1" applyAlignment="1">
      <alignment horizontal="right"/>
    </xf>
    <xf numFmtId="9" fontId="34" fillId="40" borderId="31" xfId="0" applyNumberFormat="1" applyFont="1" applyFill="1" applyBorder="1" applyAlignment="1">
      <alignment horizontal="right"/>
    </xf>
    <xf numFmtId="0" fontId="34" fillId="40" borderId="36" xfId="0" applyFont="1" applyFill="1" applyBorder="1" applyAlignment="1">
      <alignment horizontal="right"/>
    </xf>
    <xf numFmtId="0" fontId="52" fillId="34" borderId="16" xfId="0" applyFont="1" applyFill="1" applyBorder="1"/>
    <xf numFmtId="0" fontId="6" fillId="0" borderId="0" xfId="0" applyFont="1" applyFill="1"/>
    <xf numFmtId="0" fontId="11" fillId="12" borderId="0" xfId="2" applyFont="1" applyFill="1" applyBorder="1" applyAlignment="1">
      <alignment vertical="center" wrapText="1"/>
    </xf>
    <xf numFmtId="0" fontId="47" fillId="16" borderId="0" xfId="0" applyFont="1" applyFill="1" applyAlignment="1">
      <alignment horizontal="center"/>
    </xf>
    <xf numFmtId="0" fontId="9" fillId="15" borderId="0" xfId="0" applyFont="1" applyFill="1" applyAlignment="1">
      <alignment horizontal="left" vertical="center"/>
    </xf>
    <xf numFmtId="0" fontId="11" fillId="0" borderId="0" xfId="0" applyFont="1" applyAlignment="1">
      <alignment vertical="top" wrapText="1"/>
    </xf>
    <xf numFmtId="0" fontId="0" fillId="0" borderId="0" xfId="0" applyAlignment="1">
      <alignment vertical="top" wrapText="1"/>
    </xf>
    <xf numFmtId="0" fontId="38" fillId="15" borderId="0" xfId="0" applyFont="1" applyFill="1" applyAlignment="1">
      <alignment vertical="center"/>
    </xf>
    <xf numFmtId="0" fontId="11" fillId="0" borderId="0" xfId="0" applyFont="1" applyAlignment="1">
      <alignment vertical="center" wrapText="1"/>
    </xf>
    <xf numFmtId="0" fontId="11" fillId="0" borderId="0" xfId="0" applyFont="1" applyAlignment="1">
      <alignment vertical="center"/>
    </xf>
    <xf numFmtId="0" fontId="38" fillId="16" borderId="18" xfId="0" applyFont="1" applyFill="1" applyBorder="1" applyAlignment="1">
      <alignment vertical="center"/>
    </xf>
    <xf numFmtId="0" fontId="38" fillId="16" borderId="19" xfId="0" applyFont="1" applyFill="1" applyBorder="1" applyAlignment="1">
      <alignment vertical="center"/>
    </xf>
    <xf numFmtId="0" fontId="34" fillId="0" borderId="0" xfId="0" applyFont="1" applyAlignment="1">
      <alignment horizontal="center"/>
    </xf>
    <xf numFmtId="3" fontId="34" fillId="0" borderId="0" xfId="1" applyNumberFormat="1" applyFont="1" applyAlignment="1">
      <alignment horizontal="center"/>
    </xf>
    <xf numFmtId="3" fontId="11" fillId="0" borderId="0" xfId="1" applyNumberFormat="1" applyFont="1" applyAlignment="1">
      <alignment horizontal="center" vertical="center"/>
    </xf>
    <xf numFmtId="0" fontId="48" fillId="27" borderId="0" xfId="0" applyFont="1" applyFill="1" applyAlignment="1">
      <alignment horizontal="center"/>
    </xf>
    <xf numFmtId="3" fontId="48" fillId="27" borderId="0" xfId="1" applyNumberFormat="1" applyFont="1" applyFill="1" applyAlignment="1">
      <alignment horizontal="center"/>
    </xf>
    <xf numFmtId="0" fontId="38" fillId="16" borderId="79" xfId="0" applyFont="1" applyFill="1" applyBorder="1" applyAlignment="1">
      <alignment horizontal="right" vertical="center"/>
    </xf>
    <xf numFmtId="0" fontId="38" fillId="16" borderId="0" xfId="0" applyFont="1" applyFill="1" applyAlignment="1">
      <alignment horizontal="right" vertical="center"/>
    </xf>
    <xf numFmtId="0" fontId="38" fillId="16" borderId="18" xfId="0" applyFont="1" applyFill="1" applyBorder="1" applyAlignment="1">
      <alignment horizontal="right" vertical="center"/>
    </xf>
    <xf numFmtId="0" fontId="38" fillId="16" borderId="19" xfId="0" applyFont="1" applyFill="1" applyBorder="1" applyAlignment="1">
      <alignment horizontal="right" vertical="center"/>
    </xf>
    <xf numFmtId="0" fontId="11" fillId="0" borderId="22" xfId="0" applyFont="1" applyBorder="1" applyAlignment="1"/>
    <xf numFmtId="0" fontId="11" fillId="0" borderId="23" xfId="0" applyFont="1" applyBorder="1" applyAlignment="1"/>
    <xf numFmtId="166" fontId="22" fillId="0" borderId="77" xfId="0" applyNumberFormat="1" applyFont="1" applyBorder="1" applyAlignment="1">
      <alignment horizontal="right" vertical="center"/>
    </xf>
    <xf numFmtId="166" fontId="22" fillId="0" borderId="78" xfId="0" applyNumberFormat="1" applyFont="1" applyBorder="1" applyAlignment="1">
      <alignment horizontal="right" vertical="center"/>
    </xf>
    <xf numFmtId="166" fontId="22" fillId="0" borderId="22" xfId="0" applyNumberFormat="1" applyFont="1" applyBorder="1" applyAlignment="1">
      <alignment horizontal="right" vertical="center"/>
    </xf>
    <xf numFmtId="9" fontId="22" fillId="3" borderId="21" xfId="0" applyNumberFormat="1" applyFont="1" applyFill="1" applyBorder="1" applyAlignment="1">
      <alignment horizontal="right" vertical="center"/>
    </xf>
    <xf numFmtId="0" fontId="22" fillId="3" borderId="21" xfId="0" applyFont="1" applyFill="1" applyBorder="1" applyAlignment="1">
      <alignment horizontal="right" vertical="center"/>
    </xf>
    <xf numFmtId="0" fontId="17" fillId="12" borderId="20" xfId="0" applyFont="1" applyFill="1" applyBorder="1" applyAlignment="1"/>
    <xf numFmtId="0" fontId="17" fillId="12" borderId="21" xfId="0" applyFont="1" applyFill="1" applyBorder="1" applyAlignment="1"/>
    <xf numFmtId="166" fontId="27" fillId="12" borderId="80" xfId="0" applyNumberFormat="1" applyFont="1" applyFill="1" applyBorder="1" applyAlignment="1">
      <alignment horizontal="right" vertical="center"/>
    </xf>
    <xf numFmtId="166" fontId="27" fillId="12" borderId="81" xfId="0" applyNumberFormat="1" applyFont="1" applyFill="1" applyBorder="1" applyAlignment="1">
      <alignment horizontal="right" vertical="center"/>
    </xf>
    <xf numFmtId="166" fontId="27" fillId="12" borderId="20" xfId="0" applyNumberFormat="1" applyFont="1" applyFill="1" applyBorder="1" applyAlignment="1">
      <alignment horizontal="right" vertical="center"/>
    </xf>
    <xf numFmtId="9" fontId="27" fillId="12" borderId="21" xfId="0" applyNumberFormat="1" applyFont="1" applyFill="1" applyBorder="1" applyAlignment="1">
      <alignment horizontal="right" vertical="center"/>
    </xf>
    <xf numFmtId="0" fontId="27" fillId="12" borderId="21" xfId="0" applyFont="1" applyFill="1" applyBorder="1" applyAlignment="1">
      <alignment horizontal="right" vertical="center"/>
    </xf>
    <xf numFmtId="9" fontId="27" fillId="12" borderId="77" xfId="5" applyFont="1" applyFill="1" applyBorder="1" applyAlignment="1">
      <alignment horizontal="right" vertical="center"/>
    </xf>
    <xf numFmtId="9" fontId="27" fillId="12" borderId="78" xfId="5" applyFont="1" applyFill="1" applyBorder="1" applyAlignment="1">
      <alignment horizontal="right" vertical="center"/>
    </xf>
    <xf numFmtId="9" fontId="27" fillId="12" borderId="22" xfId="5" applyFont="1" applyFill="1" applyBorder="1" applyAlignment="1">
      <alignment horizontal="right" vertical="center"/>
    </xf>
    <xf numFmtId="166" fontId="22" fillId="0" borderId="77" xfId="1" applyNumberFormat="1" applyFont="1" applyBorder="1" applyAlignment="1">
      <alignment horizontal="right" vertical="center"/>
    </xf>
    <xf numFmtId="166" fontId="22" fillId="0" borderId="78" xfId="1" applyNumberFormat="1" applyFont="1" applyBorder="1" applyAlignment="1">
      <alignment horizontal="right" vertical="center"/>
    </xf>
    <xf numFmtId="166" fontId="22" fillId="0" borderId="22" xfId="1" applyNumberFormat="1" applyFont="1" applyBorder="1" applyAlignment="1">
      <alignment horizontal="right" vertical="center"/>
    </xf>
    <xf numFmtId="9" fontId="22" fillId="0" borderId="77" xfId="0" applyNumberFormat="1" applyFont="1" applyBorder="1" applyAlignment="1">
      <alignment horizontal="right" vertical="center"/>
    </xf>
    <xf numFmtId="9" fontId="22" fillId="0" borderId="78" xfId="0" applyNumberFormat="1" applyFont="1" applyBorder="1" applyAlignment="1">
      <alignment horizontal="right" vertical="center"/>
    </xf>
    <xf numFmtId="9" fontId="22" fillId="0" borderId="22" xfId="0" applyNumberFormat="1" applyFont="1" applyBorder="1" applyAlignment="1">
      <alignment horizontal="right" vertical="center"/>
    </xf>
    <xf numFmtId="0" fontId="17" fillId="12" borderId="22" xfId="0" applyFont="1" applyFill="1" applyBorder="1" applyAlignment="1"/>
    <xf numFmtId="0" fontId="17" fillId="12" borderId="23" xfId="0" applyFont="1" applyFill="1" applyBorder="1" applyAlignment="1"/>
    <xf numFmtId="166" fontId="27" fillId="12" borderId="77" xfId="0" applyNumberFormat="1" applyFont="1" applyFill="1" applyBorder="1" applyAlignment="1">
      <alignment horizontal="right" vertical="center"/>
    </xf>
    <xf numFmtId="166" fontId="27" fillId="12" borderId="78" xfId="0" applyNumberFormat="1" applyFont="1" applyFill="1" applyBorder="1" applyAlignment="1">
      <alignment horizontal="right" vertical="center"/>
    </xf>
    <xf numFmtId="166" fontId="27" fillId="12" borderId="22" xfId="0" applyNumberFormat="1" applyFont="1" applyFill="1" applyBorder="1" applyAlignment="1">
      <alignment horizontal="right" vertical="center"/>
    </xf>
    <xf numFmtId="9" fontId="27" fillId="12" borderId="77" xfId="0" applyNumberFormat="1" applyFont="1" applyFill="1" applyBorder="1" applyAlignment="1">
      <alignment horizontal="right" vertical="center"/>
    </xf>
    <xf numFmtId="9" fontId="27" fillId="12" borderId="78" xfId="0" applyNumberFormat="1" applyFont="1" applyFill="1" applyBorder="1" applyAlignment="1">
      <alignment horizontal="right" vertical="center"/>
    </xf>
    <xf numFmtId="9" fontId="27" fillId="12" borderId="22" xfId="0" applyNumberFormat="1" applyFont="1" applyFill="1" applyBorder="1" applyAlignment="1">
      <alignment horizontal="right" vertical="center"/>
    </xf>
    <xf numFmtId="0" fontId="7" fillId="0" borderId="0" xfId="2" applyFill="1" applyAlignment="1">
      <alignment horizontal="left"/>
    </xf>
    <xf numFmtId="0" fontId="38" fillId="16" borderId="0" xfId="0" applyFont="1" applyFill="1" applyAlignment="1">
      <alignment horizontal="center" vertical="center" wrapText="1"/>
    </xf>
    <xf numFmtId="0" fontId="17" fillId="12" borderId="111" xfId="0" applyFont="1" applyFill="1" applyBorder="1" applyAlignment="1"/>
    <xf numFmtId="9" fontId="22" fillId="0" borderId="112" xfId="0" applyNumberFormat="1" applyFont="1" applyBorder="1" applyAlignment="1">
      <alignment horizontal="right" vertical="center"/>
    </xf>
    <xf numFmtId="0" fontId="11" fillId="0" borderId="111" xfId="0" applyFont="1" applyBorder="1" applyAlignment="1"/>
    <xf numFmtId="0" fontId="22" fillId="3" borderId="110" xfId="0" applyFont="1" applyFill="1" applyBorder="1" applyAlignment="1">
      <alignment horizontal="right" vertical="center"/>
    </xf>
    <xf numFmtId="9" fontId="27" fillId="12" borderId="112" xfId="5" applyFont="1" applyFill="1" applyBorder="1" applyAlignment="1">
      <alignment horizontal="right" vertical="center"/>
    </xf>
    <xf numFmtId="0" fontId="17" fillId="12" borderId="109" xfId="0" applyFont="1" applyFill="1" applyBorder="1" applyAlignment="1"/>
    <xf numFmtId="166" fontId="27" fillId="12" borderId="115" xfId="0" applyNumberFormat="1" applyFont="1" applyFill="1" applyBorder="1" applyAlignment="1">
      <alignment horizontal="right" vertical="center"/>
    </xf>
    <xf numFmtId="166" fontId="27" fillId="12" borderId="116" xfId="0" applyNumberFormat="1" applyFont="1" applyFill="1" applyBorder="1" applyAlignment="1">
      <alignment horizontal="right" vertical="center"/>
    </xf>
    <xf numFmtId="166" fontId="27" fillId="12" borderId="117" xfId="0" applyNumberFormat="1" applyFont="1" applyFill="1" applyBorder="1" applyAlignment="1">
      <alignment horizontal="right" vertical="center"/>
    </xf>
    <xf numFmtId="0" fontId="27" fillId="12" borderId="110" xfId="0" applyFont="1" applyFill="1" applyBorder="1" applyAlignment="1">
      <alignment horizontal="right" vertical="center"/>
    </xf>
    <xf numFmtId="0" fontId="38" fillId="16" borderId="104" xfId="0" applyFont="1" applyFill="1" applyBorder="1" applyAlignment="1">
      <alignment vertical="center"/>
    </xf>
    <xf numFmtId="0" fontId="38" fillId="16" borderId="105" xfId="0" applyFont="1" applyFill="1" applyBorder="1" applyAlignment="1">
      <alignment vertical="center"/>
    </xf>
    <xf numFmtId="0" fontId="47" fillId="16" borderId="14" xfId="0" applyFont="1" applyFill="1" applyBorder="1" applyAlignment="1">
      <alignment horizontal="center"/>
    </xf>
    <xf numFmtId="0" fontId="47" fillId="16" borderId="6" xfId="0" applyFont="1" applyFill="1" applyBorder="1" applyAlignment="1">
      <alignment horizontal="center"/>
    </xf>
    <xf numFmtId="0" fontId="47" fillId="16" borderId="11" xfId="0" applyFont="1" applyFill="1" applyBorder="1" applyAlignment="1">
      <alignment horizontal="center"/>
    </xf>
    <xf numFmtId="3" fontId="34" fillId="0" borderId="3" xfId="1" applyNumberFormat="1" applyFont="1" applyBorder="1" applyAlignment="1">
      <alignment horizontal="center"/>
    </xf>
    <xf numFmtId="3" fontId="34" fillId="0" borderId="0" xfId="1" applyNumberFormat="1" applyFont="1" applyBorder="1" applyAlignment="1">
      <alignment horizontal="center"/>
    </xf>
    <xf numFmtId="3" fontId="34" fillId="0" borderId="12" xfId="1" applyNumberFormat="1" applyFont="1" applyBorder="1" applyAlignment="1">
      <alignment horizontal="center"/>
    </xf>
    <xf numFmtId="3" fontId="11" fillId="0" borderId="3" xfId="1" applyNumberFormat="1" applyFont="1" applyBorder="1" applyAlignment="1">
      <alignment horizontal="center" vertical="center"/>
    </xf>
    <xf numFmtId="3" fontId="11" fillId="0" borderId="0" xfId="1" applyNumberFormat="1" applyFont="1" applyBorder="1" applyAlignment="1">
      <alignment horizontal="center" vertical="center"/>
    </xf>
    <xf numFmtId="3" fontId="11" fillId="0" borderId="12" xfId="1" applyNumberFormat="1" applyFont="1" applyBorder="1" applyAlignment="1">
      <alignment horizontal="center" vertical="center"/>
    </xf>
    <xf numFmtId="0" fontId="34" fillId="0" borderId="3" xfId="0" applyFont="1" applyBorder="1" applyAlignment="1">
      <alignment horizontal="center"/>
    </xf>
    <xf numFmtId="3" fontId="11" fillId="0" borderId="0" xfId="1" applyNumberFormat="1" applyFont="1" applyFill="1" applyBorder="1" applyAlignment="1">
      <alignment horizontal="center" vertical="center"/>
    </xf>
    <xf numFmtId="3" fontId="11" fillId="0" borderId="12" xfId="1" applyNumberFormat="1" applyFont="1" applyFill="1" applyBorder="1" applyAlignment="1">
      <alignment horizontal="center" vertical="center"/>
    </xf>
    <xf numFmtId="0" fontId="48" fillId="27" borderId="17" xfId="0" applyFont="1" applyFill="1" applyBorder="1" applyAlignment="1">
      <alignment horizontal="center"/>
    </xf>
    <xf numFmtId="0" fontId="48" fillId="27" borderId="2" xfId="0" applyFont="1" applyFill="1" applyBorder="1" applyAlignment="1">
      <alignment horizontal="center"/>
    </xf>
    <xf numFmtId="3" fontId="48" fillId="27" borderId="17" xfId="1" applyNumberFormat="1" applyFont="1" applyFill="1" applyBorder="1" applyAlignment="1">
      <alignment horizontal="center"/>
    </xf>
    <xf numFmtId="3" fontId="48" fillId="27" borderId="2" xfId="1" applyNumberFormat="1" applyFont="1" applyFill="1" applyBorder="1" applyAlignment="1">
      <alignment horizontal="center"/>
    </xf>
    <xf numFmtId="3" fontId="48" fillId="27" borderId="15" xfId="1" applyNumberFormat="1" applyFont="1" applyFill="1" applyBorder="1" applyAlignment="1">
      <alignment horizontal="center"/>
    </xf>
    <xf numFmtId="0" fontId="38" fillId="16" borderId="106" xfId="0" applyFont="1" applyFill="1" applyBorder="1" applyAlignment="1">
      <alignment horizontal="right" vertical="center"/>
    </xf>
    <xf numFmtId="0" fontId="38" fillId="16" borderId="6" xfId="0" applyFont="1" applyFill="1" applyBorder="1" applyAlignment="1">
      <alignment horizontal="right" vertical="center"/>
    </xf>
    <xf numFmtId="0" fontId="38" fillId="16" borderId="107" xfId="0" applyFont="1" applyFill="1" applyBorder="1" applyAlignment="1">
      <alignment horizontal="right" vertical="center"/>
    </xf>
    <xf numFmtId="0" fontId="38" fillId="16" borderId="105" xfId="0" applyFont="1" applyFill="1" applyBorder="1" applyAlignment="1">
      <alignment horizontal="right" vertical="center"/>
    </xf>
    <xf numFmtId="0" fontId="38" fillId="16" borderId="108" xfId="0" applyFont="1" applyFill="1" applyBorder="1" applyAlignment="1">
      <alignment horizontal="right" vertical="center"/>
    </xf>
    <xf numFmtId="0" fontId="20" fillId="0" borderId="0" xfId="2" applyFont="1" applyFill="1" applyAlignment="1">
      <alignment horizontal="left"/>
    </xf>
    <xf numFmtId="0" fontId="25" fillId="0" borderId="0" xfId="0" applyFont="1" applyAlignment="1">
      <alignment vertical="center" wrapText="1"/>
    </xf>
    <xf numFmtId="0" fontId="17" fillId="12" borderId="113" xfId="0" applyFont="1" applyFill="1" applyBorder="1" applyAlignment="1"/>
    <xf numFmtId="0" fontId="17" fillId="12" borderId="114" xfId="0" applyFont="1" applyFill="1" applyBorder="1" applyAlignment="1"/>
    <xf numFmtId="9" fontId="27" fillId="12" borderId="115" xfId="0" applyNumberFormat="1" applyFont="1" applyFill="1" applyBorder="1" applyAlignment="1">
      <alignment horizontal="right" vertical="center"/>
    </xf>
    <xf numFmtId="9" fontId="27" fillId="12" borderId="116" xfId="0" applyNumberFormat="1" applyFont="1" applyFill="1" applyBorder="1" applyAlignment="1">
      <alignment horizontal="right" vertical="center"/>
    </xf>
    <xf numFmtId="9" fontId="27" fillId="12" borderId="118" xfId="0" applyNumberFormat="1" applyFont="1" applyFill="1" applyBorder="1" applyAlignment="1">
      <alignment horizontal="right" vertical="center"/>
    </xf>
    <xf numFmtId="9" fontId="27" fillId="12" borderId="112" xfId="0" applyNumberFormat="1" applyFont="1" applyFill="1" applyBorder="1" applyAlignment="1">
      <alignment horizontal="right" vertical="center"/>
    </xf>
    <xf numFmtId="0" fontId="36" fillId="0" borderId="0" xfId="0" applyFont="1" applyAlignment="1">
      <alignment vertical="top" wrapText="1"/>
    </xf>
    <xf numFmtId="0" fontId="11" fillId="0" borderId="0" xfId="0" applyFont="1" applyAlignment="1">
      <alignment vertical="top"/>
    </xf>
    <xf numFmtId="0" fontId="11" fillId="0" borderId="12" xfId="0" applyFont="1" applyBorder="1" applyAlignment="1">
      <alignment vertical="center" wrapText="1"/>
    </xf>
    <xf numFmtId="0" fontId="9" fillId="6" borderId="0" xfId="0" applyFont="1" applyFill="1" applyAlignment="1">
      <alignment vertical="center"/>
    </xf>
    <xf numFmtId="0" fontId="9" fillId="6" borderId="12" xfId="0" applyFont="1" applyFill="1" applyBorder="1" applyAlignment="1">
      <alignment vertical="center"/>
    </xf>
    <xf numFmtId="0" fontId="27" fillId="23" borderId="47" xfId="0" applyFont="1" applyFill="1" applyBorder="1" applyAlignment="1">
      <alignment horizontal="center" vertical="center" wrapText="1"/>
    </xf>
    <xf numFmtId="0" fontId="27" fillId="23" borderId="102" xfId="0" applyFont="1" applyFill="1" applyBorder="1" applyAlignment="1">
      <alignment horizontal="center" vertical="center" wrapText="1"/>
    </xf>
    <xf numFmtId="0" fontId="27" fillId="23" borderId="67"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38" fillId="6" borderId="0" xfId="0" applyFont="1" applyFill="1" applyAlignment="1">
      <alignment vertical="center"/>
    </xf>
    <xf numFmtId="0" fontId="29" fillId="0" borderId="0" xfId="0" applyFont="1" applyAlignment="1">
      <alignment vertical="center" wrapText="1"/>
    </xf>
    <xf numFmtId="0" fontId="9" fillId="6" borderId="0" xfId="0" applyFont="1" applyFill="1" applyAlignment="1">
      <alignment vertical="center" wrapText="1" readingOrder="1"/>
    </xf>
    <xf numFmtId="0" fontId="9" fillId="6" borderId="8" xfId="0" applyFont="1" applyFill="1" applyBorder="1" applyAlignment="1">
      <alignment horizontal="left" vertical="center"/>
    </xf>
    <xf numFmtId="0" fontId="9" fillId="6" borderId="7" xfId="0" applyFont="1" applyFill="1" applyBorder="1" applyAlignment="1">
      <alignment horizontal="left" vertical="center"/>
    </xf>
    <xf numFmtId="0" fontId="9" fillId="6" borderId="9" xfId="0" applyFont="1" applyFill="1" applyBorder="1" applyAlignment="1">
      <alignment horizontal="left" vertical="center"/>
    </xf>
    <xf numFmtId="0" fontId="29" fillId="13" borderId="0" xfId="0" applyFont="1" applyFill="1" applyAlignment="1">
      <alignment horizontal="left" vertical="center" wrapText="1" readingOrder="1"/>
    </xf>
    <xf numFmtId="0" fontId="22" fillId="13" borderId="0" xfId="0" applyFont="1" applyFill="1" applyAlignment="1">
      <alignment horizontal="left" vertical="center" wrapText="1" readingOrder="1"/>
    </xf>
    <xf numFmtId="0" fontId="22" fillId="0" borderId="0" xfId="0" applyFont="1" applyAlignment="1">
      <alignment horizontal="left" vertical="center" wrapText="1" readingOrder="1"/>
    </xf>
    <xf numFmtId="0" fontId="11" fillId="3" borderId="0" xfId="0" applyFont="1" applyFill="1" applyAlignment="1">
      <alignment wrapText="1"/>
    </xf>
    <xf numFmtId="0" fontId="9" fillId="6" borderId="14" xfId="0" applyFont="1" applyFill="1" applyBorder="1" applyAlignment="1">
      <alignment vertical="center"/>
    </xf>
    <xf numFmtId="0" fontId="9" fillId="6" borderId="6" xfId="0" applyFont="1" applyFill="1" applyBorder="1" applyAlignment="1">
      <alignment vertical="center"/>
    </xf>
    <xf numFmtId="0" fontId="9" fillId="6" borderId="11" xfId="0" applyFont="1" applyFill="1" applyBorder="1" applyAlignment="1">
      <alignment vertical="center"/>
    </xf>
    <xf numFmtId="0" fontId="28" fillId="9" borderId="0" xfId="4" applyFont="1" applyFill="1" applyBorder="1" applyAlignment="1">
      <alignment horizontal="left" vertical="center"/>
    </xf>
    <xf numFmtId="0" fontId="28" fillId="9" borderId="2" xfId="4" applyFont="1" applyFill="1" applyBorder="1" applyAlignment="1">
      <alignment horizontal="left" vertical="center"/>
    </xf>
    <xf numFmtId="49" fontId="29" fillId="13" borderId="0" xfId="3" applyNumberFormat="1" applyFont="1" applyFill="1" applyAlignment="1">
      <alignment horizontal="left" vertical="center" wrapText="1"/>
    </xf>
    <xf numFmtId="49" fontId="11" fillId="0" borderId="0" xfId="3" applyNumberFormat="1" applyFont="1" applyFill="1" applyAlignment="1">
      <alignment horizontal="left" vertical="top" wrapText="1"/>
    </xf>
    <xf numFmtId="49" fontId="11" fillId="0" borderId="30" xfId="3" applyNumberFormat="1" applyFont="1" applyFill="1" applyBorder="1" applyAlignment="1">
      <alignment horizontal="left" vertical="top" wrapText="1"/>
    </xf>
    <xf numFmtId="49" fontId="11" fillId="13" borderId="0" xfId="3" applyNumberFormat="1" applyFont="1" applyFill="1" applyAlignment="1">
      <alignment horizontal="left"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13" fillId="8" borderId="0" xfId="0" applyFont="1" applyFill="1" applyAlignment="1">
      <alignment horizontal="left" vertical="center"/>
    </xf>
    <xf numFmtId="49" fontId="25" fillId="13" borderId="0" xfId="0" applyNumberFormat="1" applyFont="1" applyFill="1" applyAlignment="1">
      <alignment horizontal="left" vertical="center" wrapText="1"/>
    </xf>
    <xf numFmtId="0" fontId="11" fillId="0" borderId="0" xfId="0" applyFont="1" applyAlignment="1">
      <alignment horizontal="center"/>
    </xf>
    <xf numFmtId="0" fontId="28" fillId="9" borderId="0" xfId="4" applyFont="1" applyFill="1" applyAlignment="1">
      <alignment horizontal="left" vertical="center"/>
    </xf>
    <xf numFmtId="0" fontId="30" fillId="33" borderId="0" xfId="0" applyFont="1" applyFill="1" applyAlignment="1">
      <alignment wrapText="1" readingOrder="1"/>
    </xf>
    <xf numFmtId="0" fontId="28" fillId="34" borderId="7" xfId="0" applyFont="1" applyFill="1" applyBorder="1" applyAlignment="1">
      <alignment horizontal="center"/>
    </xf>
    <xf numFmtId="0" fontId="28" fillId="34" borderId="9" xfId="0" applyFont="1" applyFill="1" applyBorder="1" applyAlignment="1">
      <alignment horizontal="center"/>
    </xf>
    <xf numFmtId="0" fontId="28" fillId="34" borderId="40" xfId="0" applyFont="1" applyFill="1" applyBorder="1" applyAlignment="1">
      <alignment horizontal="center" vertical="center"/>
    </xf>
    <xf numFmtId="0" fontId="28" fillId="34" borderId="40" xfId="0" applyFont="1" applyFill="1" applyBorder="1" applyAlignment="1">
      <alignment horizontal="center"/>
    </xf>
    <xf numFmtId="0" fontId="11" fillId="12" borderId="0" xfId="0" applyFont="1" applyFill="1" applyAlignment="1">
      <alignment vertical="center" wrapText="1"/>
    </xf>
    <xf numFmtId="0" fontId="48" fillId="9" borderId="0" xfId="0" applyFont="1" applyFill="1" applyAlignment="1">
      <alignment vertical="center"/>
    </xf>
    <xf numFmtId="0" fontId="30" fillId="33" borderId="0" xfId="0" applyFont="1" applyFill="1" applyAlignment="1">
      <alignment vertical="center" wrapText="1" readingOrder="1"/>
    </xf>
    <xf numFmtId="0" fontId="11" fillId="13" borderId="82" xfId="0" applyFont="1" applyFill="1" applyBorder="1" applyAlignment="1">
      <alignment horizontal="left" vertical="center" wrapText="1"/>
    </xf>
    <xf numFmtId="0" fontId="17" fillId="40" borderId="46" xfId="0" applyFont="1" applyFill="1" applyBorder="1" applyAlignment="1">
      <alignment horizontal="right" vertical="center" wrapText="1"/>
    </xf>
    <xf numFmtId="0" fontId="17" fillId="40" borderId="43" xfId="0" applyFont="1" applyFill="1" applyBorder="1" applyAlignment="1">
      <alignment horizontal="right" vertical="center" wrapText="1"/>
    </xf>
    <xf numFmtId="0" fontId="28" fillId="34" borderId="41" xfId="0" applyFont="1" applyFill="1" applyBorder="1" applyAlignment="1">
      <alignment horizontal="center" wrapText="1"/>
    </xf>
    <xf numFmtId="0" fontId="28" fillId="34" borderId="97" xfId="0" applyFont="1" applyFill="1" applyBorder="1" applyAlignment="1">
      <alignment horizontal="center" wrapText="1"/>
    </xf>
    <xf numFmtId="0" fontId="29" fillId="13" borderId="0" xfId="0" applyFont="1" applyFill="1" applyAlignment="1">
      <alignment vertical="center" wrapText="1"/>
    </xf>
    <xf numFmtId="0" fontId="11" fillId="13" borderId="0" xfId="0" applyFont="1" applyFill="1" applyAlignment="1">
      <alignment vertical="center" wrapText="1"/>
    </xf>
    <xf numFmtId="0" fontId="17" fillId="9" borderId="0" xfId="0" applyFont="1" applyFill="1" applyAlignment="1">
      <alignment vertical="center"/>
    </xf>
    <xf numFmtId="0" fontId="11" fillId="0" borderId="31" xfId="0" applyFont="1" applyBorder="1" applyAlignment="1">
      <alignment vertical="center" wrapText="1"/>
    </xf>
    <xf numFmtId="0" fontId="29" fillId="21" borderId="0" xfId="0" applyFont="1" applyFill="1" applyAlignment="1">
      <alignment wrapText="1" readingOrder="1"/>
    </xf>
    <xf numFmtId="0" fontId="28" fillId="21" borderId="0" xfId="0" applyFont="1" applyFill="1" applyAlignment="1">
      <alignment horizontal="center" vertical="center" textRotation="90"/>
    </xf>
    <xf numFmtId="0" fontId="28" fillId="21" borderId="31" xfId="0" applyFont="1" applyFill="1" applyBorder="1" applyAlignment="1">
      <alignment horizontal="center" vertical="center" textRotation="90"/>
    </xf>
    <xf numFmtId="0" fontId="28" fillId="25" borderId="57" xfId="0" applyFont="1" applyFill="1" applyBorder="1" applyAlignment="1">
      <alignment wrapText="1"/>
    </xf>
    <xf numFmtId="0" fontId="28" fillId="25" borderId="30" xfId="0" applyFont="1" applyFill="1" applyBorder="1" applyAlignment="1">
      <alignment wrapText="1"/>
    </xf>
    <xf numFmtId="0" fontId="56" fillId="0" borderId="0" xfId="0" applyFont="1" applyAlignment="1">
      <alignment wrapText="1" readingOrder="1"/>
    </xf>
    <xf numFmtId="0" fontId="56" fillId="0" borderId="43" xfId="0" applyFont="1" applyBorder="1" applyAlignment="1">
      <alignment wrapText="1" readingOrder="1"/>
    </xf>
    <xf numFmtId="0" fontId="29" fillId="21" borderId="43" xfId="0" applyFont="1" applyFill="1" applyBorder="1" applyAlignment="1">
      <alignment wrapText="1" readingOrder="1"/>
    </xf>
    <xf numFmtId="0" fontId="29" fillId="0" borderId="0" xfId="0" applyFont="1" applyAlignment="1">
      <alignment wrapText="1" readingOrder="1"/>
    </xf>
    <xf numFmtId="0" fontId="29" fillId="0" borderId="43" xfId="0" applyFont="1" applyBorder="1" applyAlignment="1">
      <alignment wrapText="1" readingOrder="1"/>
    </xf>
    <xf numFmtId="0" fontId="29" fillId="0" borderId="31" xfId="0" applyFont="1" applyBorder="1" applyAlignment="1">
      <alignment wrapText="1" readingOrder="1"/>
    </xf>
    <xf numFmtId="0" fontId="29" fillId="0" borderId="50" xfId="0" applyFont="1" applyBorder="1" applyAlignment="1">
      <alignment wrapText="1" readingOrder="1"/>
    </xf>
    <xf numFmtId="0" fontId="29" fillId="21" borderId="42" xfId="0" applyFont="1" applyFill="1" applyBorder="1" applyAlignment="1">
      <alignment wrapText="1" readingOrder="1"/>
    </xf>
    <xf numFmtId="0" fontId="29" fillId="0" borderId="42" xfId="0" applyFont="1" applyBorder="1" applyAlignment="1">
      <alignment wrapText="1"/>
    </xf>
    <xf numFmtId="0" fontId="29" fillId="0" borderId="0" xfId="0" applyFont="1" applyAlignment="1">
      <alignment wrapText="1"/>
    </xf>
    <xf numFmtId="0" fontId="28" fillId="0" borderId="42" xfId="0" applyFont="1" applyBorder="1" applyAlignment="1"/>
    <xf numFmtId="0" fontId="28" fillId="0" borderId="98" xfId="0" applyFont="1" applyBorder="1" applyAlignment="1"/>
    <xf numFmtId="0" fontId="29" fillId="21" borderId="42" xfId="0" applyFont="1" applyFill="1" applyBorder="1" applyAlignment="1">
      <alignment wrapText="1"/>
    </xf>
    <xf numFmtId="0" fontId="29" fillId="21" borderId="0" xfId="0" applyFont="1" applyFill="1" applyAlignment="1">
      <alignment wrapText="1"/>
    </xf>
    <xf numFmtId="0" fontId="29" fillId="0" borderId="42" xfId="0" applyFont="1" applyBorder="1" applyAlignment="1">
      <alignment wrapText="1" readingOrder="1"/>
    </xf>
    <xf numFmtId="0" fontId="10" fillId="8" borderId="0" xfId="0" applyFont="1" applyFill="1" applyAlignment="1">
      <alignment horizontal="left" vertical="center"/>
    </xf>
    <xf numFmtId="0" fontId="29" fillId="21" borderId="31" xfId="0" applyFont="1" applyFill="1" applyBorder="1" applyAlignment="1">
      <alignment wrapText="1" readingOrder="1"/>
    </xf>
    <xf numFmtId="0" fontId="29" fillId="21" borderId="50" xfId="0" applyFont="1" applyFill="1" applyBorder="1" applyAlignment="1">
      <alignment wrapText="1" readingOrder="1"/>
    </xf>
    <xf numFmtId="0" fontId="29" fillId="0" borderId="52" xfId="0" applyFont="1" applyBorder="1" applyAlignment="1">
      <alignment wrapText="1" readingOrder="1"/>
    </xf>
    <xf numFmtId="0" fontId="11" fillId="13" borderId="0" xfId="0" applyFont="1" applyFill="1" applyAlignment="1">
      <alignment horizontal="left" vertical="center" wrapText="1"/>
    </xf>
    <xf numFmtId="0" fontId="53" fillId="29" borderId="31" xfId="0" applyFont="1" applyFill="1" applyBorder="1" applyAlignment="1">
      <alignment wrapText="1"/>
    </xf>
    <xf numFmtId="0" fontId="28" fillId="33" borderId="42" xfId="0" applyFont="1" applyFill="1" applyBorder="1" applyAlignment="1">
      <alignment wrapText="1"/>
    </xf>
    <xf numFmtId="0" fontId="28" fillId="33" borderId="0" xfId="0" applyFont="1" applyFill="1" applyAlignment="1">
      <alignment wrapText="1"/>
    </xf>
    <xf numFmtId="0" fontId="28" fillId="33" borderId="43" xfId="0" applyFont="1" applyFill="1" applyBorder="1" applyAlignment="1">
      <alignment wrapText="1"/>
    </xf>
    <xf numFmtId="0" fontId="29" fillId="0" borderId="75" xfId="0" applyFont="1" applyBorder="1" applyAlignment="1">
      <alignment wrapText="1" readingOrder="1"/>
    </xf>
    <xf numFmtId="0" fontId="29" fillId="0" borderId="2" xfId="0" applyFont="1" applyBorder="1" applyAlignment="1">
      <alignment wrapText="1" readingOrder="1"/>
    </xf>
    <xf numFmtId="0" fontId="28" fillId="33" borderId="2" xfId="0" applyFont="1" applyFill="1" applyBorder="1" applyAlignment="1">
      <alignment wrapText="1" readingOrder="1"/>
    </xf>
    <xf numFmtId="0" fontId="28" fillId="21" borderId="0" xfId="0" applyFont="1" applyFill="1" applyAlignment="1">
      <alignment horizontal="center" vertical="center" textRotation="90" wrapText="1"/>
    </xf>
    <xf numFmtId="0" fontId="28" fillId="21" borderId="31" xfId="0" applyFont="1" applyFill="1" applyBorder="1" applyAlignment="1">
      <alignment horizontal="center" vertical="center" textRotation="90" wrapText="1"/>
    </xf>
    <xf numFmtId="0" fontId="30" fillId="21" borderId="0" xfId="0" applyFont="1" applyFill="1" applyAlignment="1">
      <alignment horizontal="center" vertical="center" textRotation="90" wrapText="1"/>
    </xf>
    <xf numFmtId="0" fontId="30" fillId="21" borderId="31" xfId="0" applyFont="1" applyFill="1" applyBorder="1" applyAlignment="1">
      <alignment horizontal="center" vertical="center" textRotation="90" wrapText="1"/>
    </xf>
    <xf numFmtId="0" fontId="9" fillId="16" borderId="14" xfId="0" applyFont="1" applyFill="1" applyBorder="1" applyAlignment="1">
      <alignment vertical="center"/>
    </xf>
    <xf numFmtId="0" fontId="9" fillId="16" borderId="6" xfId="0" applyFont="1" applyFill="1" applyBorder="1" applyAlignment="1">
      <alignment vertical="center"/>
    </xf>
    <xf numFmtId="0" fontId="9" fillId="16" borderId="11" xfId="0" applyFont="1" applyFill="1" applyBorder="1" applyAlignment="1">
      <alignment vertical="center"/>
    </xf>
    <xf numFmtId="0" fontId="22" fillId="0" borderId="13" xfId="0" applyFont="1" applyBorder="1" applyAlignment="1">
      <alignment horizontal="center" vertical="center" wrapText="1" readingOrder="1"/>
    </xf>
    <xf numFmtId="0" fontId="22" fillId="2" borderId="0" xfId="0" applyFont="1" applyFill="1" applyAlignment="1">
      <alignment horizontal="left" vertical="center" wrapText="1" readingOrder="1"/>
    </xf>
    <xf numFmtId="0" fontId="22" fillId="27" borderId="0" xfId="0" applyFont="1" applyFill="1" applyAlignment="1">
      <alignment horizontal="left" vertical="center" wrapText="1" readingOrder="1"/>
    </xf>
    <xf numFmtId="0" fontId="9" fillId="16" borderId="8" xfId="0" applyFont="1" applyFill="1" applyBorder="1" applyAlignment="1">
      <alignment vertical="center"/>
    </xf>
    <xf numFmtId="0" fontId="9" fillId="16" borderId="7" xfId="0" applyFont="1" applyFill="1" applyBorder="1" applyAlignment="1">
      <alignment vertical="center"/>
    </xf>
    <xf numFmtId="0" fontId="9" fillId="16" borderId="9" xfId="0" applyFont="1" applyFill="1" applyBorder="1" applyAlignment="1">
      <alignment vertical="center"/>
    </xf>
    <xf numFmtId="0" fontId="22" fillId="0" borderId="31" xfId="0" applyFont="1" applyBorder="1" applyAlignment="1">
      <alignment horizontal="left" vertical="center" wrapText="1" readingOrder="1"/>
    </xf>
    <xf numFmtId="0" fontId="29" fillId="3" borderId="3" xfId="0" applyFont="1" applyFill="1" applyBorder="1" applyAlignment="1">
      <alignment horizontal="left" vertical="center" wrapText="1" readingOrder="1"/>
    </xf>
    <xf numFmtId="0" fontId="29" fillId="3" borderId="0" xfId="0" applyFont="1" applyFill="1" applyAlignment="1">
      <alignment horizontal="left" vertical="center" wrapText="1" readingOrder="1"/>
    </xf>
    <xf numFmtId="0" fontId="11" fillId="13" borderId="0" xfId="0" applyFont="1" applyFill="1" applyAlignment="1">
      <alignment vertical="center"/>
    </xf>
    <xf numFmtId="0" fontId="9" fillId="7" borderId="0" xfId="0" applyFont="1" applyFill="1" applyAlignment="1">
      <alignment vertical="center"/>
    </xf>
    <xf numFmtId="0" fontId="11" fillId="3" borderId="0" xfId="0" applyFont="1" applyFill="1" applyAlignment="1">
      <alignment vertical="center"/>
    </xf>
    <xf numFmtId="0" fontId="11" fillId="13" borderId="3" xfId="0" applyFont="1" applyFill="1" applyBorder="1" applyAlignment="1">
      <alignment vertical="center"/>
    </xf>
    <xf numFmtId="0" fontId="17" fillId="11" borderId="92" xfId="4" applyFont="1" applyBorder="1" applyAlignment="1">
      <alignment horizontal="left" vertical="center" wrapText="1"/>
    </xf>
    <xf numFmtId="0" fontId="17" fillId="11" borderId="93" xfId="4" applyFont="1" applyBorder="1" applyAlignment="1">
      <alignment horizontal="left" vertical="center" wrapText="1"/>
    </xf>
    <xf numFmtId="0" fontId="11" fillId="12" borderId="0" xfId="0" applyFont="1" applyFill="1" applyAlignment="1">
      <alignment horizontal="left" vertical="center" wrapText="1"/>
    </xf>
    <xf numFmtId="0" fontId="11" fillId="0" borderId="0" xfId="3" applyNumberFormat="1" applyFont="1" applyFill="1" applyBorder="1" applyAlignment="1">
      <alignment horizontal="left" vertical="center" wrapText="1"/>
    </xf>
    <xf numFmtId="2" fontId="11" fillId="10" borderId="0" xfId="3" applyNumberFormat="1" applyFont="1" applyBorder="1" applyAlignment="1">
      <alignment horizontal="left" vertical="center"/>
    </xf>
    <xf numFmtId="2" fontId="25" fillId="3" borderId="26" xfId="0" applyNumberFormat="1" applyFont="1" applyFill="1" applyBorder="1" applyAlignment="1">
      <alignment horizontal="left" vertical="center" wrapText="1"/>
    </xf>
    <xf numFmtId="2" fontId="25" fillId="3" borderId="94" xfId="0" applyNumberFormat="1" applyFont="1" applyFill="1" applyBorder="1" applyAlignment="1">
      <alignment horizontal="left" vertical="center" wrapText="1"/>
    </xf>
    <xf numFmtId="0" fontId="25" fillId="12" borderId="0" xfId="3" applyNumberFormat="1" applyFont="1" applyFill="1" applyBorder="1" applyAlignment="1">
      <alignment horizontal="left" vertical="center"/>
    </xf>
    <xf numFmtId="0" fontId="25" fillId="12" borderId="12" xfId="3" applyNumberFormat="1" applyFont="1" applyFill="1" applyBorder="1" applyAlignment="1">
      <alignment horizontal="left" vertical="center"/>
    </xf>
    <xf numFmtId="0" fontId="25" fillId="3" borderId="0" xfId="3" applyNumberFormat="1" applyFont="1" applyFill="1" applyBorder="1" applyAlignment="1">
      <alignment horizontal="left" vertical="center"/>
    </xf>
    <xf numFmtId="0" fontId="25" fillId="3" borderId="12" xfId="3" applyNumberFormat="1" applyFont="1" applyFill="1" applyBorder="1" applyAlignment="1">
      <alignment horizontal="left" vertical="center"/>
    </xf>
    <xf numFmtId="0" fontId="25" fillId="12" borderId="0" xfId="1" applyNumberFormat="1" applyFont="1" applyFill="1" applyBorder="1" applyAlignment="1">
      <alignment horizontal="left" vertical="center"/>
    </xf>
    <xf numFmtId="0" fontId="25" fillId="12" borderId="12" xfId="1" applyNumberFormat="1" applyFont="1" applyFill="1" applyBorder="1" applyAlignment="1">
      <alignment horizontal="left" vertical="center"/>
    </xf>
    <xf numFmtId="0" fontId="11" fillId="3" borderId="2" xfId="3" quotePrefix="1" applyNumberFormat="1" applyFont="1" applyFill="1" applyBorder="1" applyAlignment="1">
      <alignment horizontal="left" vertical="center"/>
    </xf>
    <xf numFmtId="0" fontId="11" fillId="3" borderId="15" xfId="3" applyNumberFormat="1" applyFont="1" applyFill="1" applyBorder="1" applyAlignment="1">
      <alignment horizontal="left" vertical="center"/>
    </xf>
    <xf numFmtId="0" fontId="11" fillId="12" borderId="2" xfId="0" applyFont="1" applyFill="1" applyBorder="1" applyAlignment="1">
      <alignment horizontal="left" vertical="center" wrapText="1"/>
    </xf>
    <xf numFmtId="2" fontId="39" fillId="5" borderId="0" xfId="0" applyNumberFormat="1" applyFont="1" applyFill="1" applyAlignment="1">
      <alignment horizontal="left" vertical="center"/>
    </xf>
    <xf numFmtId="0" fontId="38" fillId="7" borderId="0" xfId="3" applyFont="1" applyFill="1" applyBorder="1" applyAlignment="1">
      <alignment horizontal="left" vertical="center"/>
    </xf>
    <xf numFmtId="0" fontId="25" fillId="7" borderId="0" xfId="3" applyFont="1" applyFill="1" applyBorder="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17" fillId="12" borderId="0" xfId="0" applyFont="1" applyFill="1" applyAlignment="1">
      <alignment vertical="center"/>
    </xf>
    <xf numFmtId="0" fontId="26" fillId="12" borderId="0" xfId="2" applyFont="1" applyFill="1" applyAlignment="1">
      <alignment vertical="center"/>
    </xf>
    <xf numFmtId="0" fontId="13" fillId="18" borderId="0" xfId="0" applyFont="1" applyFill="1" applyAlignment="1">
      <alignment horizontal="left" vertical="center"/>
    </xf>
    <xf numFmtId="0" fontId="17" fillId="12" borderId="6" xfId="0" applyFont="1" applyFill="1" applyBorder="1" applyAlignment="1">
      <alignment vertical="center"/>
    </xf>
    <xf numFmtId="0" fontId="17" fillId="8" borderId="25" xfId="4" applyFont="1" applyFill="1" applyBorder="1" applyAlignment="1">
      <alignment horizontal="left" vertical="center" wrapText="1"/>
    </xf>
    <xf numFmtId="0" fontId="38" fillId="16" borderId="0" xfId="3" quotePrefix="1" applyFont="1" applyFill="1" applyBorder="1" applyAlignment="1">
      <alignment horizontal="left" vertical="center"/>
    </xf>
    <xf numFmtId="0" fontId="25" fillId="16" borderId="0" xfId="3" quotePrefix="1" applyFont="1" applyFill="1" applyBorder="1" applyAlignment="1">
      <alignment horizontal="left" vertical="center"/>
    </xf>
    <xf numFmtId="4" fontId="27" fillId="0" borderId="13" xfId="1" applyNumberFormat="1" applyFont="1" applyFill="1" applyBorder="1" applyAlignment="1">
      <alignment horizontal="right" vertical="center"/>
    </xf>
    <xf numFmtId="9" fontId="27" fillId="0" borderId="13" xfId="0" applyNumberFormat="1" applyFont="1" applyFill="1" applyBorder="1" applyAlignment="1">
      <alignment horizontal="right" vertical="center"/>
    </xf>
    <xf numFmtId="0" fontId="28" fillId="40" borderId="16" xfId="0" applyFont="1" applyFill="1" applyBorder="1" applyAlignment="1">
      <alignment wrapText="1"/>
    </xf>
    <xf numFmtId="0" fontId="28" fillId="40" borderId="15" xfId="0" applyFont="1" applyFill="1" applyBorder="1"/>
    <xf numFmtId="0" fontId="29" fillId="40" borderId="16" xfId="0" quotePrefix="1" applyFont="1" applyFill="1" applyBorder="1" applyAlignment="1">
      <alignment wrapText="1"/>
    </xf>
    <xf numFmtId="4" fontId="28" fillId="40" borderId="15" xfId="0" applyNumberFormat="1" applyFont="1" applyFill="1" applyBorder="1"/>
    <xf numFmtId="0" fontId="52" fillId="40" borderId="16" xfId="0" applyFont="1" applyFill="1" applyBorder="1"/>
    <xf numFmtId="0" fontId="52" fillId="40" borderId="15" xfId="0" applyFont="1" applyFill="1" applyBorder="1"/>
    <xf numFmtId="3" fontId="29" fillId="40" borderId="15" xfId="0" applyNumberFormat="1" applyFont="1" applyFill="1" applyBorder="1"/>
    <xf numFmtId="0" fontId="29" fillId="40" borderId="16" xfId="0" quotePrefix="1" applyFont="1" applyFill="1" applyBorder="1"/>
  </cellXfs>
  <cellStyles count="9">
    <cellStyle name="20 % - Farve1" xfId="8" builtinId="30"/>
    <cellStyle name="20 % - Farve3" xfId="3" builtinId="38"/>
    <cellStyle name="40 % - Farve3" xfId="4" builtinId="39"/>
    <cellStyle name="Beregning 2" xfId="6" xr:uid="{97E5E6FB-5252-4CE6-901A-EF1713EA8FDC}"/>
    <cellStyle name="God 2" xfId="7" xr:uid="{F3A06D04-35EE-47FA-839F-131470E44E06}"/>
    <cellStyle name="Komma" xfId="1" builtinId="3"/>
    <cellStyle name="Link" xfId="2" builtinId="8"/>
    <cellStyle name="Normal" xfId="0" builtinId="0"/>
    <cellStyle name="Procent" xfId="5" builtinId="5"/>
  </cellStyles>
  <dxfs count="0"/>
  <tableStyles count="0" defaultTableStyle="TableStyleMedium2" defaultPivotStyle="PivotStyleLight16"/>
  <colors>
    <mruColors>
      <color rgb="FFDBDBDB"/>
      <color rgb="FFEDEDED"/>
      <color rgb="FFAF1E2D"/>
      <color rgb="FFA5BEB9"/>
      <color rgb="FFC9D1DB"/>
      <color rgb="FFE1E5EB"/>
      <color rgb="FF3C6E87"/>
      <color rgb="FF7990A5"/>
      <color rgb="FFF0F0F0"/>
      <color rgb="FF99A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4721F7E-E93B-40B1-8DA3-79EAEBC7F696}"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pPr algn="l"/>
          <a:r>
            <a:rPr lang="da-DK" sz="1400" b="1">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a:solidFill>
          <a:srgbClr val="AF1E2D"/>
        </a:solidFill>
      </dgm:spPr>
      <dgm:t>
        <a:bodyPr/>
        <a:lstStyle/>
        <a:p>
          <a:endParaRPr lang="da-DK"/>
        </a:p>
      </dgm:t>
    </dgm:pt>
    <dgm:pt modelId="{2827A30D-D6FA-4C42-BFDE-EC155341A649}">
      <dgm:prSet phldrT="[Tekst]" custT="1"/>
      <dgm:spPr>
        <a:solidFill>
          <a:srgbClr val="EDEDED"/>
        </a:solidFill>
      </dgm:spPr>
      <dgm:t>
        <a:bodyPr/>
        <a:lstStyle/>
        <a:p>
          <a:pPr algn="l"/>
          <a:r>
            <a:rPr lang="da-DK" sz="1400" b="1">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a:solidFill>
          <a:srgbClr val="AF1E2D"/>
        </a:solidFill>
      </dgm:spPr>
      <dgm:t>
        <a:bodyPr/>
        <a:lstStyle/>
        <a:p>
          <a:endParaRPr lang="da-DK"/>
        </a:p>
      </dgm:t>
    </dgm:pt>
    <dgm:pt modelId="{D726396E-B255-4CA2-BDF2-18C5F6658B4F}">
      <dgm:prSet phldrT="[Tekst]" custT="1"/>
      <dgm:spPr/>
      <dgm:t>
        <a:bodyPr anchor="ctr"/>
        <a:lstStyle/>
        <a:p>
          <a:pPr algn="l"/>
          <a:r>
            <a:rPr lang="da-DK" sz="1000">
              <a:solidFill>
                <a:sysClr val="windowText" lastClr="000000"/>
              </a:solidFill>
            </a:rPr>
            <a:t>Afdækning af porteføljesammensætning i Arbejdernes Landsbank </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E733F4DF-F7AD-46A1-B050-12DE2B255890}">
      <dgm:prSet custT="1"/>
      <dgm:spPr>
        <a:solidFill>
          <a:srgbClr val="EDEDED"/>
        </a:solidFill>
      </dgm:spPr>
      <dgm:t>
        <a:bodyPr/>
        <a:lstStyle/>
        <a:p>
          <a:pPr algn="l"/>
          <a:r>
            <a:rPr lang="da-DK" sz="1400" b="1">
              <a:solidFill>
                <a:sysClr val="windowText" lastClr="000000"/>
              </a:solidFill>
            </a:rPr>
            <a:t>4.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a:solidFill>
          <a:srgbClr val="AF1E2D"/>
        </a:solidFill>
      </dgm:spPr>
      <dgm:t>
        <a:bodyPr/>
        <a:lstStyle/>
        <a:p>
          <a:endParaRPr lang="da-DK"/>
        </a:p>
      </dgm:t>
    </dgm:pt>
    <dgm:pt modelId="{0E545AE3-5267-445F-BA03-02A4A5C5FD6D}">
      <dgm:prSet custT="1"/>
      <dgm:spPr>
        <a:solidFill>
          <a:srgbClr val="EDEDED"/>
        </a:solidFill>
      </dgm:spPr>
      <dgm:t>
        <a:bodyPr/>
        <a:lstStyle/>
        <a:p>
          <a:pPr algn="l"/>
          <a:r>
            <a:rPr lang="da-DK" sz="1400" b="1">
              <a:solidFill>
                <a:sysClr val="windowText" lastClr="000000"/>
              </a:solidFill>
            </a:rPr>
            <a:t>5. Performance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l"/>
          <a:r>
            <a:rPr lang="da-DK" sz="1000">
              <a:solidFill>
                <a:sysClr val="windowText" lastClr="000000"/>
              </a:solidFill>
            </a:rPr>
            <a:t>Identifikation af potentielle impact områder i Arbejdernes Landsbank </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l"/>
          <a:r>
            <a:rPr lang="da-DK" sz="1000">
              <a:solidFill>
                <a:sysClr val="windowText" lastClr="000000"/>
              </a:solidFill>
            </a:rPr>
            <a:t>Kvantifikation af væsentligste impact område i Arbejdernes Landsbank</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D5D81A1A-DA16-4EA7-A0A2-B12F6FED8085}">
      <dgm:prSet phldrT="[Tekst]" custT="1"/>
      <dgm:spPr>
        <a:solidFill>
          <a:srgbClr val="EDEDED"/>
        </a:solidFill>
      </dgm:spPr>
      <dgm:t>
        <a:bodyPr/>
        <a:lstStyle/>
        <a:p>
          <a:pPr algn="l"/>
          <a:r>
            <a:rPr lang="da-DK" sz="1400" b="1">
              <a:solidFill>
                <a:sysClr val="windowText" lastClr="000000"/>
              </a:solidFill>
            </a:rPr>
            <a:t>3. Context</a:t>
          </a:r>
        </a:p>
      </dgm:t>
    </dgm:pt>
    <dgm:pt modelId="{E32724CA-7F95-4B6A-8BF3-149B77715BCD}" type="parTrans" cxnId="{FF32C39E-15BF-4898-BA5A-3832CD238F9B}">
      <dgm:prSet/>
      <dgm:spPr/>
      <dgm:t>
        <a:bodyPr/>
        <a:lstStyle/>
        <a:p>
          <a:endParaRPr lang="da-DK"/>
        </a:p>
      </dgm:t>
    </dgm:pt>
    <dgm:pt modelId="{FCE90009-8CC5-4450-B206-23CF393DC5E6}" type="sibTrans" cxnId="{FF32C39E-15BF-4898-BA5A-3832CD238F9B}">
      <dgm:prSet/>
      <dgm:spPr>
        <a:solidFill>
          <a:srgbClr val="AF1E2D"/>
        </a:solidFill>
      </dgm:spPr>
      <dgm:t>
        <a:bodyPr/>
        <a:lstStyle/>
        <a:p>
          <a:endParaRPr lang="da-DK"/>
        </a:p>
      </dgm:t>
    </dgm:pt>
    <dgm:pt modelId="{9F6CA1E7-B03B-4701-B2C1-FBEF650F6C82}">
      <dgm:prSet phldrT="[Tekst]" custT="1"/>
      <dgm:spPr/>
      <dgm:t>
        <a:bodyPr anchor="ctr"/>
        <a:lstStyle/>
        <a:p>
          <a:pPr algn="l"/>
          <a:r>
            <a:rPr lang="da-DK" sz="1000">
              <a:solidFill>
                <a:sysClr val="windowText" lastClr="000000"/>
              </a:solidFill>
            </a:rPr>
            <a:t>Relevans til den kontekst, som Arbejdernes Landsbank opererer i</a:t>
          </a:r>
        </a:p>
      </dgm:t>
    </dgm:pt>
    <dgm:pt modelId="{EDC061F2-2B0C-4CD4-A97F-EEDF8875B61F}" type="parTrans" cxnId="{4BFF3DB4-9874-4D2B-BC37-DFA8A72BF71C}">
      <dgm:prSet/>
      <dgm:spPr/>
      <dgm:t>
        <a:bodyPr/>
        <a:lstStyle/>
        <a:p>
          <a:endParaRPr lang="da-DK"/>
        </a:p>
      </dgm:t>
    </dgm:pt>
    <dgm:pt modelId="{3069A82A-025E-40A5-8F1D-B99B5876B3C1}" type="sibTrans" cxnId="{4BFF3DB4-9874-4D2B-BC37-DFA8A72BF71C}">
      <dgm:prSet/>
      <dgm:spPr/>
      <dgm:t>
        <a:bodyPr/>
        <a:lstStyle/>
        <a:p>
          <a:endParaRPr lang="da-DK"/>
        </a:p>
      </dgm:t>
    </dgm:pt>
    <dgm:pt modelId="{5DDEC32C-B9A6-4DDF-A820-3A5DA4FEE458}">
      <dgm:prSet phldrT="[Tekst]" custT="1"/>
      <dgm:spPr/>
      <dgm:t>
        <a:bodyPr anchor="ctr"/>
        <a:lstStyle/>
        <a:p>
          <a:pPr algn="l"/>
          <a:r>
            <a:rPr lang="da-DK" sz="1000">
              <a:solidFill>
                <a:sysClr val="windowText" lastClr="000000"/>
              </a:solidFill>
            </a:rPr>
            <a:t>Hovedaktiviteter i Arbejdernes Landsbank </a:t>
          </a:r>
        </a:p>
      </dgm:t>
    </dgm:pt>
    <dgm:pt modelId="{808C1073-7059-494F-AECA-3485A544EB5A}" type="sibTrans" cxnId="{5E9ED5F6-CC9B-4A59-9C97-AB3823958EA0}">
      <dgm:prSet/>
      <dgm:spPr/>
      <dgm:t>
        <a:bodyPr/>
        <a:lstStyle/>
        <a:p>
          <a:endParaRPr lang="da-DK"/>
        </a:p>
      </dgm:t>
    </dgm:pt>
    <dgm:pt modelId="{6FC61A3A-55CF-45E3-BA2D-B329F43CF36A}" type="parTrans" cxnId="{5E9ED5F6-CC9B-4A59-9C97-AB3823958EA0}">
      <dgm:prSet/>
      <dgm:spPr/>
      <dgm:t>
        <a:bodyPr/>
        <a:lstStyle/>
        <a:p>
          <a:endParaRPr lang="da-DK"/>
        </a:p>
      </dgm:t>
    </dgm:pt>
    <dgm:pt modelId="{70CC549D-8264-4F26-99BC-D79C4C0184CB}" type="pres">
      <dgm:prSet presAssocID="{A4721F7E-E93B-40B1-8DA3-79EAEBC7F696}" presName="Name0" presStyleCnt="0">
        <dgm:presLayoutVars>
          <dgm:dir/>
          <dgm:resizeHandles val="exact"/>
        </dgm:presLayoutVars>
      </dgm:prSet>
      <dgm:spPr/>
    </dgm:pt>
    <dgm:pt modelId="{224398FD-4CEB-43EC-8936-A14261EFA0F5}" type="pres">
      <dgm:prSet presAssocID="{0BBD1850-5827-4760-85DB-C7C85D885F82}" presName="node" presStyleLbl="node1" presStyleIdx="0" presStyleCnt="5">
        <dgm:presLayoutVars>
          <dgm:bulletEnabled val="1"/>
        </dgm:presLayoutVars>
      </dgm:prSet>
      <dgm:spPr/>
    </dgm:pt>
    <dgm:pt modelId="{D803392C-8B36-448D-A085-68BE270A8412}" type="pres">
      <dgm:prSet presAssocID="{B9CD5067-4470-46C9-A86B-E7A031AA9464}" presName="sibTrans" presStyleLbl="sibTrans2D1" presStyleIdx="0" presStyleCnt="4"/>
      <dgm:spPr/>
    </dgm:pt>
    <dgm:pt modelId="{06CF315E-4E04-41BA-82DC-60145CAA74F1}" type="pres">
      <dgm:prSet presAssocID="{B9CD5067-4470-46C9-A86B-E7A031AA9464}" presName="connectorText" presStyleLbl="sibTrans2D1" presStyleIdx="0" presStyleCnt="4"/>
      <dgm:spPr/>
    </dgm:pt>
    <dgm:pt modelId="{2ADB5DF2-20D0-4223-B666-54C0479B48D8}" type="pres">
      <dgm:prSet presAssocID="{2827A30D-D6FA-4C42-BFDE-EC155341A649}" presName="node" presStyleLbl="node1" presStyleIdx="1" presStyleCnt="5">
        <dgm:presLayoutVars>
          <dgm:bulletEnabled val="1"/>
        </dgm:presLayoutVars>
      </dgm:prSet>
      <dgm:spPr/>
    </dgm:pt>
    <dgm:pt modelId="{1C47B827-817F-4BB6-A8A9-3A93A505CDCB}" type="pres">
      <dgm:prSet presAssocID="{67232928-560C-465E-BD2C-A0B7E07FAD49}" presName="sibTrans" presStyleLbl="sibTrans2D1" presStyleIdx="1" presStyleCnt="4"/>
      <dgm:spPr/>
    </dgm:pt>
    <dgm:pt modelId="{6ACA1226-8BB0-41EC-8C53-55EC6D5BA981}" type="pres">
      <dgm:prSet presAssocID="{67232928-560C-465E-BD2C-A0B7E07FAD49}" presName="connectorText" presStyleLbl="sibTrans2D1" presStyleIdx="1" presStyleCnt="4"/>
      <dgm:spPr/>
    </dgm:pt>
    <dgm:pt modelId="{9FD67D1C-CF56-4EAC-8448-282996090792}" type="pres">
      <dgm:prSet presAssocID="{D5D81A1A-DA16-4EA7-A0A2-B12F6FED8085}" presName="node" presStyleLbl="node1" presStyleIdx="2" presStyleCnt="5">
        <dgm:presLayoutVars>
          <dgm:bulletEnabled val="1"/>
        </dgm:presLayoutVars>
      </dgm:prSet>
      <dgm:spPr/>
    </dgm:pt>
    <dgm:pt modelId="{3F66EFE5-E9C4-4B0F-B020-D083DCCEE142}" type="pres">
      <dgm:prSet presAssocID="{FCE90009-8CC5-4450-B206-23CF393DC5E6}" presName="sibTrans" presStyleLbl="sibTrans2D1" presStyleIdx="2" presStyleCnt="4"/>
      <dgm:spPr/>
    </dgm:pt>
    <dgm:pt modelId="{34477F6E-79B7-4DE4-A0F3-39F9C84A045E}" type="pres">
      <dgm:prSet presAssocID="{FCE90009-8CC5-4450-B206-23CF393DC5E6}" presName="connectorText" presStyleLbl="sibTrans2D1" presStyleIdx="2" presStyleCnt="4"/>
      <dgm:spPr/>
    </dgm:pt>
    <dgm:pt modelId="{91CADBF6-26CD-4FC1-8DDC-B4AEF7473C17}" type="pres">
      <dgm:prSet presAssocID="{E733F4DF-F7AD-46A1-B050-12DE2B255890}" presName="node" presStyleLbl="node1" presStyleIdx="3" presStyleCnt="5">
        <dgm:presLayoutVars>
          <dgm:bulletEnabled val="1"/>
        </dgm:presLayoutVars>
      </dgm:prSet>
      <dgm:spPr/>
    </dgm:pt>
    <dgm:pt modelId="{4176FC87-2D0D-476F-A03C-F23494C0EE96}" type="pres">
      <dgm:prSet presAssocID="{A314E581-96AD-44DD-998A-5B45913AF802}" presName="sibTrans" presStyleLbl="sibTrans2D1" presStyleIdx="3" presStyleCnt="4"/>
      <dgm:spPr/>
    </dgm:pt>
    <dgm:pt modelId="{92434B11-1172-4C21-9116-5FBAA657997E}" type="pres">
      <dgm:prSet presAssocID="{A314E581-96AD-44DD-998A-5B45913AF802}" presName="connectorText" presStyleLbl="sibTrans2D1" presStyleIdx="3" presStyleCnt="4"/>
      <dgm:spPr/>
    </dgm:pt>
    <dgm:pt modelId="{8B999729-95E1-486D-9AD1-2765A332A8C5}" type="pres">
      <dgm:prSet presAssocID="{0E545AE3-5267-445F-BA03-02A4A5C5FD6D}" presName="node" presStyleLbl="node1" presStyleIdx="4" presStyleCnt="5">
        <dgm:presLayoutVars>
          <dgm:bulletEnabled val="1"/>
        </dgm:presLayoutVars>
      </dgm:prSet>
      <dgm:spPr/>
    </dgm:pt>
  </dgm:ptLst>
  <dgm:cxnLst>
    <dgm:cxn modelId="{E0484404-90BA-4A6D-839E-D2CBC83AE91F}" type="presOf" srcId="{2827A30D-D6FA-4C42-BFDE-EC155341A649}" destId="{2ADB5DF2-20D0-4223-B666-54C0479B48D8}" srcOrd="0" destOrd="0" presId="urn:microsoft.com/office/officeart/2005/8/layout/process1"/>
    <dgm:cxn modelId="{F79F1315-F4D2-47E4-9EBE-AFFA650A9DCA}" type="presOf" srcId="{67232928-560C-465E-BD2C-A0B7E07FAD49}" destId="{1C47B827-817F-4BB6-A8A9-3A93A505CDCB}" srcOrd="0" destOrd="0" presId="urn:microsoft.com/office/officeart/2005/8/layout/process1"/>
    <dgm:cxn modelId="{7506661D-4A00-4151-9347-8478F0D3ED6C}" type="presOf" srcId="{D726396E-B255-4CA2-BDF2-18C5F6658B4F}" destId="{2ADB5DF2-20D0-4223-B666-54C0479B48D8}" srcOrd="0" destOrd="1" presId="urn:microsoft.com/office/officeart/2005/8/layout/process1"/>
    <dgm:cxn modelId="{1B28AC23-A837-4C68-9CB5-D0B28D12A2F6}" type="presOf" srcId="{A314E581-96AD-44DD-998A-5B45913AF802}" destId="{4176FC87-2D0D-476F-A03C-F23494C0EE96}" srcOrd="0" destOrd="0" presId="urn:microsoft.com/office/officeart/2005/8/layout/process1"/>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AD46793C-B406-4976-A83A-468D04ACEBD3}" type="presOf" srcId="{67232928-560C-465E-BD2C-A0B7E07FAD49}" destId="{6ACA1226-8BB0-41EC-8C53-55EC6D5BA981}" srcOrd="1" destOrd="0" presId="urn:microsoft.com/office/officeart/2005/8/layout/process1"/>
    <dgm:cxn modelId="{DB0D555F-5F38-4D97-81D1-934A17D06548}" type="presOf" srcId="{2E50FDFD-2014-432C-96DA-61E332C1766C}" destId="{91CADBF6-26CD-4FC1-8DDC-B4AEF7473C17}" srcOrd="0" destOrd="1" presId="urn:microsoft.com/office/officeart/2005/8/layout/process1"/>
    <dgm:cxn modelId="{A1B87761-4816-4CF0-AAF4-CE8A0452D4E4}" type="presOf" srcId="{A314E581-96AD-44DD-998A-5B45913AF802}" destId="{92434B11-1172-4C21-9116-5FBAA657997E}" srcOrd="1" destOrd="0" presId="urn:microsoft.com/office/officeart/2005/8/layout/process1"/>
    <dgm:cxn modelId="{080E6064-889E-42CA-9F0E-9972F92F5E0D}" srcId="{A4721F7E-E93B-40B1-8DA3-79EAEBC7F696}" destId="{0E545AE3-5267-445F-BA03-02A4A5C5FD6D}" srcOrd="4" destOrd="0" parTransId="{4B02B955-02A3-41EE-B81F-8D3E1F6A971C}" sibTransId="{44190701-B1A3-48F6-A897-2395DDC8C12A}"/>
    <dgm:cxn modelId="{4E46184B-D427-47B3-B2AE-A7EE5608B8FE}" type="presOf" srcId="{A4721F7E-E93B-40B1-8DA3-79EAEBC7F696}" destId="{70CC549D-8264-4F26-99BC-D79C4C0184CB}" srcOrd="0" destOrd="0" presId="urn:microsoft.com/office/officeart/2005/8/layout/process1"/>
    <dgm:cxn modelId="{6712E075-9454-4F6B-938C-5C8AC10CBE08}" type="presOf" srcId="{FCE90009-8CC5-4450-B206-23CF393DC5E6}" destId="{34477F6E-79B7-4DE4-A0F3-39F9C84A045E}" srcOrd="1" destOrd="0" presId="urn:microsoft.com/office/officeart/2005/8/layout/process1"/>
    <dgm:cxn modelId="{D20BEE59-652E-4F66-B17E-F49F7D19C395}" srcId="{A4721F7E-E93B-40B1-8DA3-79EAEBC7F696}" destId="{E733F4DF-F7AD-46A1-B050-12DE2B255890}" srcOrd="3" destOrd="0" parTransId="{F627E4FB-65BF-4493-BB25-CE8298DAB6C2}" sibTransId="{A314E581-96AD-44DD-998A-5B45913AF802}"/>
    <dgm:cxn modelId="{9959D35A-2D47-4088-B7EF-441649E3EE0C}" type="presOf" srcId="{9F6CA1E7-B03B-4701-B2C1-FBEF650F6C82}" destId="{9FD67D1C-CF56-4EAC-8448-282996090792}" srcOrd="0" destOrd="1" presId="urn:microsoft.com/office/officeart/2005/8/layout/process1"/>
    <dgm:cxn modelId="{324D777D-352D-4818-97BB-FB73C4ED2359}" type="presOf" srcId="{B9CD5067-4470-46C9-A86B-E7A031AA9464}" destId="{06CF315E-4E04-41BA-82DC-60145CAA74F1}" srcOrd="1" destOrd="0" presId="urn:microsoft.com/office/officeart/2005/8/layout/process1"/>
    <dgm:cxn modelId="{E6CD6D88-F4F1-4A3F-9023-0F7E3B4B94D2}" type="presOf" srcId="{96E2A57B-D4F5-4ACA-AA4A-175A54C98D7D}" destId="{8B999729-95E1-486D-9AD1-2765A332A8C5}" srcOrd="0" destOrd="1" presId="urn:microsoft.com/office/officeart/2005/8/layout/process1"/>
    <dgm:cxn modelId="{FF32C39E-15BF-4898-BA5A-3832CD238F9B}" srcId="{A4721F7E-E93B-40B1-8DA3-79EAEBC7F696}" destId="{D5D81A1A-DA16-4EA7-A0A2-B12F6FED8085}" srcOrd="2" destOrd="0" parTransId="{E32724CA-7F95-4B6A-8BF3-149B77715BCD}" sibTransId="{FCE90009-8CC5-4450-B206-23CF393DC5E6}"/>
    <dgm:cxn modelId="{3F8637A4-C23F-4BED-89A1-BE20E644AC1E}" srcId="{A4721F7E-E93B-40B1-8DA3-79EAEBC7F696}" destId="{0BBD1850-5827-4760-85DB-C7C85D885F82}" srcOrd="0" destOrd="0" parTransId="{D4CBA652-23E6-40FF-B65D-15B38E3A28F2}" sibTransId="{B9CD5067-4470-46C9-A86B-E7A031AA9464}"/>
    <dgm:cxn modelId="{4BFF3DB4-9874-4D2B-BC37-DFA8A72BF71C}" srcId="{D5D81A1A-DA16-4EA7-A0A2-B12F6FED8085}" destId="{9F6CA1E7-B03B-4701-B2C1-FBEF650F6C82}" srcOrd="0" destOrd="0" parTransId="{EDC061F2-2B0C-4CD4-A97F-EEDF8875B61F}" sibTransId="{3069A82A-025E-40A5-8F1D-B99B5876B3C1}"/>
    <dgm:cxn modelId="{8AFCC5BA-2619-401E-9918-29BA19EF4463}" type="presOf" srcId="{0E545AE3-5267-445F-BA03-02A4A5C5FD6D}" destId="{8B999729-95E1-486D-9AD1-2765A332A8C5}" srcOrd="0" destOrd="0" presId="urn:microsoft.com/office/officeart/2005/8/layout/process1"/>
    <dgm:cxn modelId="{9577DAC2-96E1-492F-9812-B71B3F7EE878}" type="presOf" srcId="{B9CD5067-4470-46C9-A86B-E7A031AA9464}" destId="{D803392C-8B36-448D-A085-68BE270A8412}" srcOrd="0" destOrd="0" presId="urn:microsoft.com/office/officeart/2005/8/layout/process1"/>
    <dgm:cxn modelId="{38A5C5CB-EC36-4262-8CB4-2572F18FD6D8}" srcId="{0E545AE3-5267-445F-BA03-02A4A5C5FD6D}" destId="{96E2A57B-D4F5-4ACA-AA4A-175A54C98D7D}" srcOrd="0" destOrd="0" parTransId="{73A5AF3E-4C59-4DAD-BC52-65984905C5A8}" sibTransId="{D3944DEB-B182-4295-A53B-981F49C68867}"/>
    <dgm:cxn modelId="{C714BDCD-3859-44E9-A056-CE589F2C1D6A}" type="presOf" srcId="{FCE90009-8CC5-4450-B206-23CF393DC5E6}" destId="{3F66EFE5-E9C4-4B0F-B020-D083DCCEE142}" srcOrd="0" destOrd="0" presId="urn:microsoft.com/office/officeart/2005/8/layout/process1"/>
    <dgm:cxn modelId="{9F769BD0-FB29-4392-8555-D673C51446B3}" type="presOf" srcId="{0BBD1850-5827-4760-85DB-C7C85D885F82}" destId="{224398FD-4CEB-43EC-8936-A14261EFA0F5}" srcOrd="0" destOrd="0" presId="urn:microsoft.com/office/officeart/2005/8/layout/process1"/>
    <dgm:cxn modelId="{7343C8D6-87E7-4CFF-B77B-479777AB2DBC}" type="presOf" srcId="{5DDEC32C-B9A6-4DDF-A820-3A5DA4FEE458}" destId="{224398FD-4CEB-43EC-8936-A14261EFA0F5}" srcOrd="0" destOrd="1" presId="urn:microsoft.com/office/officeart/2005/8/layout/process1"/>
    <dgm:cxn modelId="{1FA1E1D7-7326-4204-A346-061C76B43FD5}" srcId="{E733F4DF-F7AD-46A1-B050-12DE2B255890}" destId="{2E50FDFD-2014-432C-96DA-61E332C1766C}" srcOrd="0" destOrd="0" parTransId="{98361001-CD3D-4215-B83A-9228FBACFEC2}" sibTransId="{1BFB1ACB-3D05-4274-BF3B-B0055D9D4197}"/>
    <dgm:cxn modelId="{829D07DC-764B-4057-9D16-0C92179CF170}" type="presOf" srcId="{D5D81A1A-DA16-4EA7-A0A2-B12F6FED8085}" destId="{9FD67D1C-CF56-4EAC-8448-282996090792}" srcOrd="0" destOrd="0" presId="urn:microsoft.com/office/officeart/2005/8/layout/process1"/>
    <dgm:cxn modelId="{5E9ED5F6-CC9B-4A59-9C97-AB3823958EA0}" srcId="{0BBD1850-5827-4760-85DB-C7C85D885F82}" destId="{5DDEC32C-B9A6-4DDF-A820-3A5DA4FEE458}" srcOrd="0" destOrd="0" parTransId="{6FC61A3A-55CF-45E3-BA2D-B329F43CF36A}" sibTransId="{808C1073-7059-494F-AECA-3485A544EB5A}"/>
    <dgm:cxn modelId="{E7E478FF-1A9B-419A-BBB3-5C4189849AA6}" type="presOf" srcId="{E733F4DF-F7AD-46A1-B050-12DE2B255890}" destId="{91CADBF6-26CD-4FC1-8DDC-B4AEF7473C17}" srcOrd="0" destOrd="0" presId="urn:microsoft.com/office/officeart/2005/8/layout/process1"/>
    <dgm:cxn modelId="{BAD73B5D-E7CA-4C25-B9E9-E3F86E63D62E}" type="presParOf" srcId="{70CC549D-8264-4F26-99BC-D79C4C0184CB}" destId="{224398FD-4CEB-43EC-8936-A14261EFA0F5}" srcOrd="0" destOrd="0" presId="urn:microsoft.com/office/officeart/2005/8/layout/process1"/>
    <dgm:cxn modelId="{75980697-A239-4F3D-818D-860DF060EABF}" type="presParOf" srcId="{70CC549D-8264-4F26-99BC-D79C4C0184CB}" destId="{D803392C-8B36-448D-A085-68BE270A8412}" srcOrd="1" destOrd="0" presId="urn:microsoft.com/office/officeart/2005/8/layout/process1"/>
    <dgm:cxn modelId="{2CC43536-9E0A-4ED1-8EE0-7A927ECCD0AE}" type="presParOf" srcId="{D803392C-8B36-448D-A085-68BE270A8412}" destId="{06CF315E-4E04-41BA-82DC-60145CAA74F1}" srcOrd="0" destOrd="0" presId="urn:microsoft.com/office/officeart/2005/8/layout/process1"/>
    <dgm:cxn modelId="{4261F896-18FE-4FF7-8188-D66DB2843078}" type="presParOf" srcId="{70CC549D-8264-4F26-99BC-D79C4C0184CB}" destId="{2ADB5DF2-20D0-4223-B666-54C0479B48D8}" srcOrd="2" destOrd="0" presId="urn:microsoft.com/office/officeart/2005/8/layout/process1"/>
    <dgm:cxn modelId="{D2863E84-A0B2-4850-8547-D8EB98E0DC87}" type="presParOf" srcId="{70CC549D-8264-4F26-99BC-D79C4C0184CB}" destId="{1C47B827-817F-4BB6-A8A9-3A93A505CDCB}" srcOrd="3" destOrd="0" presId="urn:microsoft.com/office/officeart/2005/8/layout/process1"/>
    <dgm:cxn modelId="{7BA5B184-4636-4AC4-BEC1-07824A624894}" type="presParOf" srcId="{1C47B827-817F-4BB6-A8A9-3A93A505CDCB}" destId="{6ACA1226-8BB0-41EC-8C53-55EC6D5BA981}" srcOrd="0" destOrd="0" presId="urn:microsoft.com/office/officeart/2005/8/layout/process1"/>
    <dgm:cxn modelId="{A561D075-ED10-4C97-875E-11114EAE02EC}" type="presParOf" srcId="{70CC549D-8264-4F26-99BC-D79C4C0184CB}" destId="{9FD67D1C-CF56-4EAC-8448-282996090792}" srcOrd="4" destOrd="0" presId="urn:microsoft.com/office/officeart/2005/8/layout/process1"/>
    <dgm:cxn modelId="{A449B784-1335-4F8D-A168-F95B2C6B8730}" type="presParOf" srcId="{70CC549D-8264-4F26-99BC-D79C4C0184CB}" destId="{3F66EFE5-E9C4-4B0F-B020-D083DCCEE142}" srcOrd="5" destOrd="0" presId="urn:microsoft.com/office/officeart/2005/8/layout/process1"/>
    <dgm:cxn modelId="{793D920E-D330-48F2-BF1E-5ED7427132D9}" type="presParOf" srcId="{3F66EFE5-E9C4-4B0F-B020-D083DCCEE142}" destId="{34477F6E-79B7-4DE4-A0F3-39F9C84A045E}" srcOrd="0" destOrd="0" presId="urn:microsoft.com/office/officeart/2005/8/layout/process1"/>
    <dgm:cxn modelId="{BA7FA264-F57F-4550-B5AB-A7AB18F7A958}" type="presParOf" srcId="{70CC549D-8264-4F26-99BC-D79C4C0184CB}" destId="{91CADBF6-26CD-4FC1-8DDC-B4AEF7473C17}" srcOrd="6" destOrd="0" presId="urn:microsoft.com/office/officeart/2005/8/layout/process1"/>
    <dgm:cxn modelId="{4D51C69B-8BAD-43C8-9D1B-20486CB96F36}" type="presParOf" srcId="{70CC549D-8264-4F26-99BC-D79C4C0184CB}" destId="{4176FC87-2D0D-476F-A03C-F23494C0EE96}" srcOrd="7" destOrd="0" presId="urn:microsoft.com/office/officeart/2005/8/layout/process1"/>
    <dgm:cxn modelId="{829242F1-5D79-4DCF-AF98-663A8F6D65FC}" type="presParOf" srcId="{4176FC87-2D0D-476F-A03C-F23494C0EE96}" destId="{92434B11-1172-4C21-9116-5FBAA657997E}" srcOrd="0" destOrd="0" presId="urn:microsoft.com/office/officeart/2005/8/layout/process1"/>
    <dgm:cxn modelId="{82EFE5F6-3C35-4CBB-B4F2-80BC30DAFF32}" type="presParOf" srcId="{70CC549D-8264-4F26-99BC-D79C4C0184CB}" destId="{8B999729-95E1-486D-9AD1-2765A332A8C5}" srcOrd="8" destOrd="0" presId="urn:microsoft.com/office/officeart/2005/8/layout/process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4721F7E-E93B-40B1-8DA3-79EAEBC7F696}"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pPr algn="l"/>
          <a:r>
            <a:rPr lang="da-DK" sz="1400" b="1">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a:solidFill>
          <a:srgbClr val="AF1E2D"/>
        </a:solidFill>
      </dgm:spPr>
      <dgm:t>
        <a:bodyPr/>
        <a:lstStyle/>
        <a:p>
          <a:endParaRPr lang="da-DK"/>
        </a:p>
      </dgm:t>
    </dgm:pt>
    <dgm:pt modelId="{2827A30D-D6FA-4C42-BFDE-EC155341A649}">
      <dgm:prSet phldrT="[Tekst]" custT="1"/>
      <dgm:spPr>
        <a:solidFill>
          <a:srgbClr val="EDEDED"/>
        </a:solidFill>
      </dgm:spPr>
      <dgm:t>
        <a:bodyPr/>
        <a:lstStyle/>
        <a:p>
          <a:pPr algn="l"/>
          <a:r>
            <a:rPr lang="da-DK" sz="1400" b="1">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a:solidFill>
          <a:srgbClr val="AF1E2D"/>
        </a:solidFill>
      </dgm:spPr>
      <dgm:t>
        <a:bodyPr/>
        <a:lstStyle/>
        <a:p>
          <a:endParaRPr lang="da-DK"/>
        </a:p>
      </dgm:t>
    </dgm:pt>
    <dgm:pt modelId="{D726396E-B255-4CA2-BDF2-18C5F6658B4F}">
      <dgm:prSet phldrT="[Tekst]" custT="1"/>
      <dgm:spPr/>
      <dgm:t>
        <a:bodyPr anchor="ctr"/>
        <a:lstStyle/>
        <a:p>
          <a:pPr algn="l"/>
          <a:r>
            <a:rPr lang="da-DK" sz="1000">
              <a:solidFill>
                <a:sysClr val="windowText" lastClr="000000"/>
              </a:solidFill>
            </a:rPr>
            <a:t>Afdækning af portefølje-sammensætning i koncernen</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E733F4DF-F7AD-46A1-B050-12DE2B255890}">
      <dgm:prSet custT="1"/>
      <dgm:spPr>
        <a:solidFill>
          <a:srgbClr val="EDEDED"/>
        </a:solidFill>
      </dgm:spPr>
      <dgm:t>
        <a:bodyPr/>
        <a:lstStyle/>
        <a:p>
          <a:pPr algn="l"/>
          <a:r>
            <a:rPr lang="da-DK" sz="1400" b="1">
              <a:solidFill>
                <a:sysClr val="windowText" lastClr="000000"/>
              </a:solidFill>
            </a:rPr>
            <a:t>4.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a:solidFill>
          <a:srgbClr val="AF1E2D"/>
        </a:solidFill>
      </dgm:spPr>
      <dgm:t>
        <a:bodyPr/>
        <a:lstStyle/>
        <a:p>
          <a:endParaRPr lang="da-DK"/>
        </a:p>
      </dgm:t>
    </dgm:pt>
    <dgm:pt modelId="{0E545AE3-5267-445F-BA03-02A4A5C5FD6D}">
      <dgm:prSet custT="1"/>
      <dgm:spPr>
        <a:solidFill>
          <a:srgbClr val="EDEDED"/>
        </a:solidFill>
      </dgm:spPr>
      <dgm:t>
        <a:bodyPr/>
        <a:lstStyle/>
        <a:p>
          <a:pPr algn="l"/>
          <a:r>
            <a:rPr lang="da-DK" sz="1400" b="1">
              <a:solidFill>
                <a:sysClr val="windowText" lastClr="000000"/>
              </a:solidFill>
            </a:rPr>
            <a:t>5. Performance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l"/>
          <a:r>
            <a:rPr lang="da-DK" sz="1000">
              <a:solidFill>
                <a:sysClr val="windowText" lastClr="000000"/>
              </a:solidFill>
            </a:rPr>
            <a:t>Identifikation af potentielle impact områder i koncernen</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l"/>
          <a:r>
            <a:rPr lang="da-DK" sz="1000">
              <a:solidFill>
                <a:sysClr val="windowText" lastClr="000000"/>
              </a:solidFill>
            </a:rPr>
            <a:t>Kvantifikation af væsentligste impact område i koncernen</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D5D81A1A-DA16-4EA7-A0A2-B12F6FED8085}">
      <dgm:prSet phldrT="[Tekst]" custT="1"/>
      <dgm:spPr>
        <a:solidFill>
          <a:srgbClr val="EDEDED"/>
        </a:solidFill>
      </dgm:spPr>
      <dgm:t>
        <a:bodyPr/>
        <a:lstStyle/>
        <a:p>
          <a:pPr algn="l"/>
          <a:r>
            <a:rPr lang="da-DK" sz="1400" b="1">
              <a:solidFill>
                <a:sysClr val="windowText" lastClr="000000"/>
              </a:solidFill>
            </a:rPr>
            <a:t>3. Context</a:t>
          </a:r>
        </a:p>
      </dgm:t>
    </dgm:pt>
    <dgm:pt modelId="{E32724CA-7F95-4B6A-8BF3-149B77715BCD}" type="parTrans" cxnId="{FF32C39E-15BF-4898-BA5A-3832CD238F9B}">
      <dgm:prSet/>
      <dgm:spPr/>
      <dgm:t>
        <a:bodyPr/>
        <a:lstStyle/>
        <a:p>
          <a:endParaRPr lang="da-DK"/>
        </a:p>
      </dgm:t>
    </dgm:pt>
    <dgm:pt modelId="{FCE90009-8CC5-4450-B206-23CF393DC5E6}" type="sibTrans" cxnId="{FF32C39E-15BF-4898-BA5A-3832CD238F9B}">
      <dgm:prSet/>
      <dgm:spPr>
        <a:solidFill>
          <a:srgbClr val="AF1E2D"/>
        </a:solidFill>
      </dgm:spPr>
      <dgm:t>
        <a:bodyPr/>
        <a:lstStyle/>
        <a:p>
          <a:endParaRPr lang="da-DK"/>
        </a:p>
      </dgm:t>
    </dgm:pt>
    <dgm:pt modelId="{9F6CA1E7-B03B-4701-B2C1-FBEF650F6C82}">
      <dgm:prSet phldrT="[Tekst]" custT="1"/>
      <dgm:spPr/>
      <dgm:t>
        <a:bodyPr anchor="ctr"/>
        <a:lstStyle/>
        <a:p>
          <a:pPr algn="l"/>
          <a:r>
            <a:rPr lang="da-DK" sz="1000">
              <a:solidFill>
                <a:sysClr val="windowText" lastClr="000000"/>
              </a:solidFill>
            </a:rPr>
            <a:t>Relevans til den kontekst, som koncernen opererer i</a:t>
          </a:r>
        </a:p>
      </dgm:t>
    </dgm:pt>
    <dgm:pt modelId="{EDC061F2-2B0C-4CD4-A97F-EEDF8875B61F}" type="parTrans" cxnId="{4BFF3DB4-9874-4D2B-BC37-DFA8A72BF71C}">
      <dgm:prSet/>
      <dgm:spPr/>
      <dgm:t>
        <a:bodyPr/>
        <a:lstStyle/>
        <a:p>
          <a:endParaRPr lang="da-DK"/>
        </a:p>
      </dgm:t>
    </dgm:pt>
    <dgm:pt modelId="{3069A82A-025E-40A5-8F1D-B99B5876B3C1}" type="sibTrans" cxnId="{4BFF3DB4-9874-4D2B-BC37-DFA8A72BF71C}">
      <dgm:prSet/>
      <dgm:spPr/>
      <dgm:t>
        <a:bodyPr/>
        <a:lstStyle/>
        <a:p>
          <a:endParaRPr lang="da-DK"/>
        </a:p>
      </dgm:t>
    </dgm:pt>
    <dgm:pt modelId="{5DDEC32C-B9A6-4DDF-A820-3A5DA4FEE458}">
      <dgm:prSet phldrT="[Tekst]" custT="1"/>
      <dgm:spPr/>
      <dgm:t>
        <a:bodyPr anchor="ctr"/>
        <a:lstStyle/>
        <a:p>
          <a:pPr algn="l"/>
          <a:r>
            <a:rPr lang="da-DK" sz="1000">
              <a:solidFill>
                <a:sysClr val="windowText" lastClr="000000"/>
              </a:solidFill>
            </a:rPr>
            <a:t>Hovedaktiviteter i koncernen</a:t>
          </a:r>
        </a:p>
      </dgm:t>
    </dgm:pt>
    <dgm:pt modelId="{808C1073-7059-494F-AECA-3485A544EB5A}" type="sibTrans" cxnId="{5E9ED5F6-CC9B-4A59-9C97-AB3823958EA0}">
      <dgm:prSet/>
      <dgm:spPr/>
      <dgm:t>
        <a:bodyPr/>
        <a:lstStyle/>
        <a:p>
          <a:endParaRPr lang="da-DK"/>
        </a:p>
      </dgm:t>
    </dgm:pt>
    <dgm:pt modelId="{6FC61A3A-55CF-45E3-BA2D-B329F43CF36A}" type="parTrans" cxnId="{5E9ED5F6-CC9B-4A59-9C97-AB3823958EA0}">
      <dgm:prSet/>
      <dgm:spPr/>
      <dgm:t>
        <a:bodyPr/>
        <a:lstStyle/>
        <a:p>
          <a:endParaRPr lang="da-DK"/>
        </a:p>
      </dgm:t>
    </dgm:pt>
    <dgm:pt modelId="{70CC549D-8264-4F26-99BC-D79C4C0184CB}" type="pres">
      <dgm:prSet presAssocID="{A4721F7E-E93B-40B1-8DA3-79EAEBC7F696}" presName="Name0" presStyleCnt="0">
        <dgm:presLayoutVars>
          <dgm:dir/>
          <dgm:resizeHandles val="exact"/>
        </dgm:presLayoutVars>
      </dgm:prSet>
      <dgm:spPr/>
    </dgm:pt>
    <dgm:pt modelId="{224398FD-4CEB-43EC-8936-A14261EFA0F5}" type="pres">
      <dgm:prSet presAssocID="{0BBD1850-5827-4760-85DB-C7C85D885F82}" presName="node" presStyleLbl="node1" presStyleIdx="0" presStyleCnt="5">
        <dgm:presLayoutVars>
          <dgm:bulletEnabled val="1"/>
        </dgm:presLayoutVars>
      </dgm:prSet>
      <dgm:spPr/>
    </dgm:pt>
    <dgm:pt modelId="{D803392C-8B36-448D-A085-68BE270A8412}" type="pres">
      <dgm:prSet presAssocID="{B9CD5067-4470-46C9-A86B-E7A031AA9464}" presName="sibTrans" presStyleLbl="sibTrans2D1" presStyleIdx="0" presStyleCnt="4"/>
      <dgm:spPr/>
    </dgm:pt>
    <dgm:pt modelId="{06CF315E-4E04-41BA-82DC-60145CAA74F1}" type="pres">
      <dgm:prSet presAssocID="{B9CD5067-4470-46C9-A86B-E7A031AA9464}" presName="connectorText" presStyleLbl="sibTrans2D1" presStyleIdx="0" presStyleCnt="4"/>
      <dgm:spPr/>
    </dgm:pt>
    <dgm:pt modelId="{2ADB5DF2-20D0-4223-B666-54C0479B48D8}" type="pres">
      <dgm:prSet presAssocID="{2827A30D-D6FA-4C42-BFDE-EC155341A649}" presName="node" presStyleLbl="node1" presStyleIdx="1" presStyleCnt="5">
        <dgm:presLayoutVars>
          <dgm:bulletEnabled val="1"/>
        </dgm:presLayoutVars>
      </dgm:prSet>
      <dgm:spPr/>
    </dgm:pt>
    <dgm:pt modelId="{1C47B827-817F-4BB6-A8A9-3A93A505CDCB}" type="pres">
      <dgm:prSet presAssocID="{67232928-560C-465E-BD2C-A0B7E07FAD49}" presName="sibTrans" presStyleLbl="sibTrans2D1" presStyleIdx="1" presStyleCnt="4"/>
      <dgm:spPr/>
    </dgm:pt>
    <dgm:pt modelId="{6ACA1226-8BB0-41EC-8C53-55EC6D5BA981}" type="pres">
      <dgm:prSet presAssocID="{67232928-560C-465E-BD2C-A0B7E07FAD49}" presName="connectorText" presStyleLbl="sibTrans2D1" presStyleIdx="1" presStyleCnt="4"/>
      <dgm:spPr/>
    </dgm:pt>
    <dgm:pt modelId="{9FD67D1C-CF56-4EAC-8448-282996090792}" type="pres">
      <dgm:prSet presAssocID="{D5D81A1A-DA16-4EA7-A0A2-B12F6FED8085}" presName="node" presStyleLbl="node1" presStyleIdx="2" presStyleCnt="5">
        <dgm:presLayoutVars>
          <dgm:bulletEnabled val="1"/>
        </dgm:presLayoutVars>
      </dgm:prSet>
      <dgm:spPr/>
    </dgm:pt>
    <dgm:pt modelId="{3F66EFE5-E9C4-4B0F-B020-D083DCCEE142}" type="pres">
      <dgm:prSet presAssocID="{FCE90009-8CC5-4450-B206-23CF393DC5E6}" presName="sibTrans" presStyleLbl="sibTrans2D1" presStyleIdx="2" presStyleCnt="4"/>
      <dgm:spPr/>
    </dgm:pt>
    <dgm:pt modelId="{34477F6E-79B7-4DE4-A0F3-39F9C84A045E}" type="pres">
      <dgm:prSet presAssocID="{FCE90009-8CC5-4450-B206-23CF393DC5E6}" presName="connectorText" presStyleLbl="sibTrans2D1" presStyleIdx="2" presStyleCnt="4"/>
      <dgm:spPr/>
    </dgm:pt>
    <dgm:pt modelId="{91CADBF6-26CD-4FC1-8DDC-B4AEF7473C17}" type="pres">
      <dgm:prSet presAssocID="{E733F4DF-F7AD-46A1-B050-12DE2B255890}" presName="node" presStyleLbl="node1" presStyleIdx="3" presStyleCnt="5">
        <dgm:presLayoutVars>
          <dgm:bulletEnabled val="1"/>
        </dgm:presLayoutVars>
      </dgm:prSet>
      <dgm:spPr/>
    </dgm:pt>
    <dgm:pt modelId="{4176FC87-2D0D-476F-A03C-F23494C0EE96}" type="pres">
      <dgm:prSet presAssocID="{A314E581-96AD-44DD-998A-5B45913AF802}" presName="sibTrans" presStyleLbl="sibTrans2D1" presStyleIdx="3" presStyleCnt="4"/>
      <dgm:spPr/>
    </dgm:pt>
    <dgm:pt modelId="{92434B11-1172-4C21-9116-5FBAA657997E}" type="pres">
      <dgm:prSet presAssocID="{A314E581-96AD-44DD-998A-5B45913AF802}" presName="connectorText" presStyleLbl="sibTrans2D1" presStyleIdx="3" presStyleCnt="4"/>
      <dgm:spPr/>
    </dgm:pt>
    <dgm:pt modelId="{8B999729-95E1-486D-9AD1-2765A332A8C5}" type="pres">
      <dgm:prSet presAssocID="{0E545AE3-5267-445F-BA03-02A4A5C5FD6D}" presName="node" presStyleLbl="node1" presStyleIdx="4" presStyleCnt="5">
        <dgm:presLayoutVars>
          <dgm:bulletEnabled val="1"/>
        </dgm:presLayoutVars>
      </dgm:prSet>
      <dgm:spPr/>
    </dgm:pt>
  </dgm:ptLst>
  <dgm:cxnLst>
    <dgm:cxn modelId="{E0484404-90BA-4A6D-839E-D2CBC83AE91F}" type="presOf" srcId="{2827A30D-D6FA-4C42-BFDE-EC155341A649}" destId="{2ADB5DF2-20D0-4223-B666-54C0479B48D8}" srcOrd="0" destOrd="0" presId="urn:microsoft.com/office/officeart/2005/8/layout/process1"/>
    <dgm:cxn modelId="{F79F1315-F4D2-47E4-9EBE-AFFA650A9DCA}" type="presOf" srcId="{67232928-560C-465E-BD2C-A0B7E07FAD49}" destId="{1C47B827-817F-4BB6-A8A9-3A93A505CDCB}" srcOrd="0" destOrd="0" presId="urn:microsoft.com/office/officeart/2005/8/layout/process1"/>
    <dgm:cxn modelId="{7506661D-4A00-4151-9347-8478F0D3ED6C}" type="presOf" srcId="{D726396E-B255-4CA2-BDF2-18C5F6658B4F}" destId="{2ADB5DF2-20D0-4223-B666-54C0479B48D8}" srcOrd="0" destOrd="1" presId="urn:microsoft.com/office/officeart/2005/8/layout/process1"/>
    <dgm:cxn modelId="{1B28AC23-A837-4C68-9CB5-D0B28D12A2F6}" type="presOf" srcId="{A314E581-96AD-44DD-998A-5B45913AF802}" destId="{4176FC87-2D0D-476F-A03C-F23494C0EE96}" srcOrd="0" destOrd="0" presId="urn:microsoft.com/office/officeart/2005/8/layout/process1"/>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AD46793C-B406-4976-A83A-468D04ACEBD3}" type="presOf" srcId="{67232928-560C-465E-BD2C-A0B7E07FAD49}" destId="{6ACA1226-8BB0-41EC-8C53-55EC6D5BA981}" srcOrd="1" destOrd="0" presId="urn:microsoft.com/office/officeart/2005/8/layout/process1"/>
    <dgm:cxn modelId="{DB0D555F-5F38-4D97-81D1-934A17D06548}" type="presOf" srcId="{2E50FDFD-2014-432C-96DA-61E332C1766C}" destId="{91CADBF6-26CD-4FC1-8DDC-B4AEF7473C17}" srcOrd="0" destOrd="1" presId="urn:microsoft.com/office/officeart/2005/8/layout/process1"/>
    <dgm:cxn modelId="{A1B87761-4816-4CF0-AAF4-CE8A0452D4E4}" type="presOf" srcId="{A314E581-96AD-44DD-998A-5B45913AF802}" destId="{92434B11-1172-4C21-9116-5FBAA657997E}" srcOrd="1" destOrd="0" presId="urn:microsoft.com/office/officeart/2005/8/layout/process1"/>
    <dgm:cxn modelId="{080E6064-889E-42CA-9F0E-9972F92F5E0D}" srcId="{A4721F7E-E93B-40B1-8DA3-79EAEBC7F696}" destId="{0E545AE3-5267-445F-BA03-02A4A5C5FD6D}" srcOrd="4" destOrd="0" parTransId="{4B02B955-02A3-41EE-B81F-8D3E1F6A971C}" sibTransId="{44190701-B1A3-48F6-A897-2395DDC8C12A}"/>
    <dgm:cxn modelId="{4E46184B-D427-47B3-B2AE-A7EE5608B8FE}" type="presOf" srcId="{A4721F7E-E93B-40B1-8DA3-79EAEBC7F696}" destId="{70CC549D-8264-4F26-99BC-D79C4C0184CB}" srcOrd="0" destOrd="0" presId="urn:microsoft.com/office/officeart/2005/8/layout/process1"/>
    <dgm:cxn modelId="{6712E075-9454-4F6B-938C-5C8AC10CBE08}" type="presOf" srcId="{FCE90009-8CC5-4450-B206-23CF393DC5E6}" destId="{34477F6E-79B7-4DE4-A0F3-39F9C84A045E}" srcOrd="1" destOrd="0" presId="urn:microsoft.com/office/officeart/2005/8/layout/process1"/>
    <dgm:cxn modelId="{D20BEE59-652E-4F66-B17E-F49F7D19C395}" srcId="{A4721F7E-E93B-40B1-8DA3-79EAEBC7F696}" destId="{E733F4DF-F7AD-46A1-B050-12DE2B255890}" srcOrd="3" destOrd="0" parTransId="{F627E4FB-65BF-4493-BB25-CE8298DAB6C2}" sibTransId="{A314E581-96AD-44DD-998A-5B45913AF802}"/>
    <dgm:cxn modelId="{9959D35A-2D47-4088-B7EF-441649E3EE0C}" type="presOf" srcId="{9F6CA1E7-B03B-4701-B2C1-FBEF650F6C82}" destId="{9FD67D1C-CF56-4EAC-8448-282996090792}" srcOrd="0" destOrd="1" presId="urn:microsoft.com/office/officeart/2005/8/layout/process1"/>
    <dgm:cxn modelId="{324D777D-352D-4818-97BB-FB73C4ED2359}" type="presOf" srcId="{B9CD5067-4470-46C9-A86B-E7A031AA9464}" destId="{06CF315E-4E04-41BA-82DC-60145CAA74F1}" srcOrd="1" destOrd="0" presId="urn:microsoft.com/office/officeart/2005/8/layout/process1"/>
    <dgm:cxn modelId="{E6CD6D88-F4F1-4A3F-9023-0F7E3B4B94D2}" type="presOf" srcId="{96E2A57B-D4F5-4ACA-AA4A-175A54C98D7D}" destId="{8B999729-95E1-486D-9AD1-2765A332A8C5}" srcOrd="0" destOrd="1" presId="urn:microsoft.com/office/officeart/2005/8/layout/process1"/>
    <dgm:cxn modelId="{FF32C39E-15BF-4898-BA5A-3832CD238F9B}" srcId="{A4721F7E-E93B-40B1-8DA3-79EAEBC7F696}" destId="{D5D81A1A-DA16-4EA7-A0A2-B12F6FED8085}" srcOrd="2" destOrd="0" parTransId="{E32724CA-7F95-4B6A-8BF3-149B77715BCD}" sibTransId="{FCE90009-8CC5-4450-B206-23CF393DC5E6}"/>
    <dgm:cxn modelId="{3F8637A4-C23F-4BED-89A1-BE20E644AC1E}" srcId="{A4721F7E-E93B-40B1-8DA3-79EAEBC7F696}" destId="{0BBD1850-5827-4760-85DB-C7C85D885F82}" srcOrd="0" destOrd="0" parTransId="{D4CBA652-23E6-40FF-B65D-15B38E3A28F2}" sibTransId="{B9CD5067-4470-46C9-A86B-E7A031AA9464}"/>
    <dgm:cxn modelId="{4BFF3DB4-9874-4D2B-BC37-DFA8A72BF71C}" srcId="{D5D81A1A-DA16-4EA7-A0A2-B12F6FED8085}" destId="{9F6CA1E7-B03B-4701-B2C1-FBEF650F6C82}" srcOrd="0" destOrd="0" parTransId="{EDC061F2-2B0C-4CD4-A97F-EEDF8875B61F}" sibTransId="{3069A82A-025E-40A5-8F1D-B99B5876B3C1}"/>
    <dgm:cxn modelId="{8AFCC5BA-2619-401E-9918-29BA19EF4463}" type="presOf" srcId="{0E545AE3-5267-445F-BA03-02A4A5C5FD6D}" destId="{8B999729-95E1-486D-9AD1-2765A332A8C5}" srcOrd="0" destOrd="0" presId="urn:microsoft.com/office/officeart/2005/8/layout/process1"/>
    <dgm:cxn modelId="{9577DAC2-96E1-492F-9812-B71B3F7EE878}" type="presOf" srcId="{B9CD5067-4470-46C9-A86B-E7A031AA9464}" destId="{D803392C-8B36-448D-A085-68BE270A8412}" srcOrd="0" destOrd="0" presId="urn:microsoft.com/office/officeart/2005/8/layout/process1"/>
    <dgm:cxn modelId="{38A5C5CB-EC36-4262-8CB4-2572F18FD6D8}" srcId="{0E545AE3-5267-445F-BA03-02A4A5C5FD6D}" destId="{96E2A57B-D4F5-4ACA-AA4A-175A54C98D7D}" srcOrd="0" destOrd="0" parTransId="{73A5AF3E-4C59-4DAD-BC52-65984905C5A8}" sibTransId="{D3944DEB-B182-4295-A53B-981F49C68867}"/>
    <dgm:cxn modelId="{C714BDCD-3859-44E9-A056-CE589F2C1D6A}" type="presOf" srcId="{FCE90009-8CC5-4450-B206-23CF393DC5E6}" destId="{3F66EFE5-E9C4-4B0F-B020-D083DCCEE142}" srcOrd="0" destOrd="0" presId="urn:microsoft.com/office/officeart/2005/8/layout/process1"/>
    <dgm:cxn modelId="{9F769BD0-FB29-4392-8555-D673C51446B3}" type="presOf" srcId="{0BBD1850-5827-4760-85DB-C7C85D885F82}" destId="{224398FD-4CEB-43EC-8936-A14261EFA0F5}" srcOrd="0" destOrd="0" presId="urn:microsoft.com/office/officeart/2005/8/layout/process1"/>
    <dgm:cxn modelId="{7343C8D6-87E7-4CFF-B77B-479777AB2DBC}" type="presOf" srcId="{5DDEC32C-B9A6-4DDF-A820-3A5DA4FEE458}" destId="{224398FD-4CEB-43EC-8936-A14261EFA0F5}" srcOrd="0" destOrd="1" presId="urn:microsoft.com/office/officeart/2005/8/layout/process1"/>
    <dgm:cxn modelId="{1FA1E1D7-7326-4204-A346-061C76B43FD5}" srcId="{E733F4DF-F7AD-46A1-B050-12DE2B255890}" destId="{2E50FDFD-2014-432C-96DA-61E332C1766C}" srcOrd="0" destOrd="0" parTransId="{98361001-CD3D-4215-B83A-9228FBACFEC2}" sibTransId="{1BFB1ACB-3D05-4274-BF3B-B0055D9D4197}"/>
    <dgm:cxn modelId="{829D07DC-764B-4057-9D16-0C92179CF170}" type="presOf" srcId="{D5D81A1A-DA16-4EA7-A0A2-B12F6FED8085}" destId="{9FD67D1C-CF56-4EAC-8448-282996090792}" srcOrd="0" destOrd="0" presId="urn:microsoft.com/office/officeart/2005/8/layout/process1"/>
    <dgm:cxn modelId="{5E9ED5F6-CC9B-4A59-9C97-AB3823958EA0}" srcId="{0BBD1850-5827-4760-85DB-C7C85D885F82}" destId="{5DDEC32C-B9A6-4DDF-A820-3A5DA4FEE458}" srcOrd="0" destOrd="0" parTransId="{6FC61A3A-55CF-45E3-BA2D-B329F43CF36A}" sibTransId="{808C1073-7059-494F-AECA-3485A544EB5A}"/>
    <dgm:cxn modelId="{E7E478FF-1A9B-419A-BBB3-5C4189849AA6}" type="presOf" srcId="{E733F4DF-F7AD-46A1-B050-12DE2B255890}" destId="{91CADBF6-26CD-4FC1-8DDC-B4AEF7473C17}" srcOrd="0" destOrd="0" presId="urn:microsoft.com/office/officeart/2005/8/layout/process1"/>
    <dgm:cxn modelId="{BAD73B5D-E7CA-4C25-B9E9-E3F86E63D62E}" type="presParOf" srcId="{70CC549D-8264-4F26-99BC-D79C4C0184CB}" destId="{224398FD-4CEB-43EC-8936-A14261EFA0F5}" srcOrd="0" destOrd="0" presId="urn:microsoft.com/office/officeart/2005/8/layout/process1"/>
    <dgm:cxn modelId="{75980697-A239-4F3D-818D-860DF060EABF}" type="presParOf" srcId="{70CC549D-8264-4F26-99BC-D79C4C0184CB}" destId="{D803392C-8B36-448D-A085-68BE270A8412}" srcOrd="1" destOrd="0" presId="urn:microsoft.com/office/officeart/2005/8/layout/process1"/>
    <dgm:cxn modelId="{2CC43536-9E0A-4ED1-8EE0-7A927ECCD0AE}" type="presParOf" srcId="{D803392C-8B36-448D-A085-68BE270A8412}" destId="{06CF315E-4E04-41BA-82DC-60145CAA74F1}" srcOrd="0" destOrd="0" presId="urn:microsoft.com/office/officeart/2005/8/layout/process1"/>
    <dgm:cxn modelId="{4261F896-18FE-4FF7-8188-D66DB2843078}" type="presParOf" srcId="{70CC549D-8264-4F26-99BC-D79C4C0184CB}" destId="{2ADB5DF2-20D0-4223-B666-54C0479B48D8}" srcOrd="2" destOrd="0" presId="urn:microsoft.com/office/officeart/2005/8/layout/process1"/>
    <dgm:cxn modelId="{D2863E84-A0B2-4850-8547-D8EB98E0DC87}" type="presParOf" srcId="{70CC549D-8264-4F26-99BC-D79C4C0184CB}" destId="{1C47B827-817F-4BB6-A8A9-3A93A505CDCB}" srcOrd="3" destOrd="0" presId="urn:microsoft.com/office/officeart/2005/8/layout/process1"/>
    <dgm:cxn modelId="{7BA5B184-4636-4AC4-BEC1-07824A624894}" type="presParOf" srcId="{1C47B827-817F-4BB6-A8A9-3A93A505CDCB}" destId="{6ACA1226-8BB0-41EC-8C53-55EC6D5BA981}" srcOrd="0" destOrd="0" presId="urn:microsoft.com/office/officeart/2005/8/layout/process1"/>
    <dgm:cxn modelId="{A561D075-ED10-4C97-875E-11114EAE02EC}" type="presParOf" srcId="{70CC549D-8264-4F26-99BC-D79C4C0184CB}" destId="{9FD67D1C-CF56-4EAC-8448-282996090792}" srcOrd="4" destOrd="0" presId="urn:microsoft.com/office/officeart/2005/8/layout/process1"/>
    <dgm:cxn modelId="{A449B784-1335-4F8D-A168-F95B2C6B8730}" type="presParOf" srcId="{70CC549D-8264-4F26-99BC-D79C4C0184CB}" destId="{3F66EFE5-E9C4-4B0F-B020-D083DCCEE142}" srcOrd="5" destOrd="0" presId="urn:microsoft.com/office/officeart/2005/8/layout/process1"/>
    <dgm:cxn modelId="{793D920E-D330-48F2-BF1E-5ED7427132D9}" type="presParOf" srcId="{3F66EFE5-E9C4-4B0F-B020-D083DCCEE142}" destId="{34477F6E-79B7-4DE4-A0F3-39F9C84A045E}" srcOrd="0" destOrd="0" presId="urn:microsoft.com/office/officeart/2005/8/layout/process1"/>
    <dgm:cxn modelId="{BA7FA264-F57F-4550-B5AB-A7AB18F7A958}" type="presParOf" srcId="{70CC549D-8264-4F26-99BC-D79C4C0184CB}" destId="{91CADBF6-26CD-4FC1-8DDC-B4AEF7473C17}" srcOrd="6" destOrd="0" presId="urn:microsoft.com/office/officeart/2005/8/layout/process1"/>
    <dgm:cxn modelId="{4D51C69B-8BAD-43C8-9D1B-20486CB96F36}" type="presParOf" srcId="{70CC549D-8264-4F26-99BC-D79C4C0184CB}" destId="{4176FC87-2D0D-476F-A03C-F23494C0EE96}" srcOrd="7" destOrd="0" presId="urn:microsoft.com/office/officeart/2005/8/layout/process1"/>
    <dgm:cxn modelId="{829242F1-5D79-4DCF-AF98-663A8F6D65FC}" type="presParOf" srcId="{4176FC87-2D0D-476F-A03C-F23494C0EE96}" destId="{92434B11-1172-4C21-9116-5FBAA657997E}" srcOrd="0" destOrd="0" presId="urn:microsoft.com/office/officeart/2005/8/layout/process1"/>
    <dgm:cxn modelId="{82EFE5F6-3C35-4CBB-B4F2-80BC30DAFF32}" type="presParOf" srcId="{70CC549D-8264-4F26-99BC-D79C4C0184CB}" destId="{8B999729-95E1-486D-9AD1-2765A332A8C5}" srcOrd="8" destOrd="0" presId="urn:microsoft.com/office/officeart/2005/8/layout/process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24398FD-4CEB-43EC-8936-A14261EFA0F5}">
      <dsp:nvSpPr>
        <dsp:cNvPr id="0" name=""/>
        <dsp:cNvSpPr/>
      </dsp:nvSpPr>
      <dsp:spPr>
        <a:xfrm>
          <a:off x="8772"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1. Scope</a:t>
          </a:r>
        </a:p>
        <a:p>
          <a:pPr marL="57150" lvl="1" indent="-57150" algn="l" defTabSz="444500">
            <a:lnSpc>
              <a:spcPct val="90000"/>
            </a:lnSpc>
            <a:spcBef>
              <a:spcPct val="0"/>
            </a:spcBef>
            <a:spcAft>
              <a:spcPct val="15000"/>
            </a:spcAft>
            <a:buChar char="•"/>
          </a:pPr>
          <a:r>
            <a:rPr lang="da-DK" sz="1000" kern="1200">
              <a:solidFill>
                <a:sysClr val="windowText" lastClr="000000"/>
              </a:solidFill>
            </a:rPr>
            <a:t>Hovedaktiviteter i Arbejdernes Landsbank </a:t>
          </a:r>
        </a:p>
      </dsp:txBody>
      <dsp:txXfrm>
        <a:off x="42859" y="183219"/>
        <a:ext cx="1290936" cy="1095647"/>
      </dsp:txXfrm>
    </dsp:sp>
    <dsp:sp modelId="{D803392C-8B36-448D-A085-68BE270A8412}">
      <dsp:nvSpPr>
        <dsp:cNvPr id="0" name=""/>
        <dsp:cNvSpPr/>
      </dsp:nvSpPr>
      <dsp:spPr>
        <a:xfrm>
          <a:off x="1503794" y="562513"/>
          <a:ext cx="288131" cy="337059"/>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1503794" y="629925"/>
        <a:ext cx="201692" cy="202235"/>
      </dsp:txXfrm>
    </dsp:sp>
    <dsp:sp modelId="{2ADB5DF2-20D0-4223-B666-54C0479B48D8}">
      <dsp:nvSpPr>
        <dsp:cNvPr id="0" name=""/>
        <dsp:cNvSpPr/>
      </dsp:nvSpPr>
      <dsp:spPr>
        <a:xfrm>
          <a:off x="1911528"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2. Scale</a:t>
          </a:r>
        </a:p>
        <a:p>
          <a:pPr marL="57150" lvl="1" indent="-57150" algn="l" defTabSz="444500">
            <a:lnSpc>
              <a:spcPct val="90000"/>
            </a:lnSpc>
            <a:spcBef>
              <a:spcPct val="0"/>
            </a:spcBef>
            <a:spcAft>
              <a:spcPct val="15000"/>
            </a:spcAft>
            <a:buChar char="•"/>
          </a:pPr>
          <a:r>
            <a:rPr lang="da-DK" sz="1000" kern="1200">
              <a:solidFill>
                <a:sysClr val="windowText" lastClr="000000"/>
              </a:solidFill>
            </a:rPr>
            <a:t>Afdækning af porteføljesammensætning i Arbejdernes Landsbank </a:t>
          </a:r>
        </a:p>
      </dsp:txBody>
      <dsp:txXfrm>
        <a:off x="1945615" y="183219"/>
        <a:ext cx="1290936" cy="1095647"/>
      </dsp:txXfrm>
    </dsp:sp>
    <dsp:sp modelId="{1C47B827-817F-4BB6-A8A9-3A93A505CDCB}">
      <dsp:nvSpPr>
        <dsp:cNvPr id="0" name=""/>
        <dsp:cNvSpPr/>
      </dsp:nvSpPr>
      <dsp:spPr>
        <a:xfrm>
          <a:off x="3406550" y="562513"/>
          <a:ext cx="288131" cy="337059"/>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3406550" y="629925"/>
        <a:ext cx="201692" cy="202235"/>
      </dsp:txXfrm>
    </dsp:sp>
    <dsp:sp modelId="{9FD67D1C-CF56-4EAC-8448-282996090792}">
      <dsp:nvSpPr>
        <dsp:cNvPr id="0" name=""/>
        <dsp:cNvSpPr/>
      </dsp:nvSpPr>
      <dsp:spPr>
        <a:xfrm>
          <a:off x="3814283"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3. Context</a:t>
          </a:r>
        </a:p>
        <a:p>
          <a:pPr marL="57150" lvl="1" indent="-57150" algn="l" defTabSz="444500">
            <a:lnSpc>
              <a:spcPct val="90000"/>
            </a:lnSpc>
            <a:spcBef>
              <a:spcPct val="0"/>
            </a:spcBef>
            <a:spcAft>
              <a:spcPct val="15000"/>
            </a:spcAft>
            <a:buChar char="•"/>
          </a:pPr>
          <a:r>
            <a:rPr lang="da-DK" sz="1000" kern="1200">
              <a:solidFill>
                <a:sysClr val="windowText" lastClr="000000"/>
              </a:solidFill>
            </a:rPr>
            <a:t>Relevans til den kontekst, som Arbejdernes Landsbank opererer i</a:t>
          </a:r>
        </a:p>
      </dsp:txBody>
      <dsp:txXfrm>
        <a:off x="3848370" y="183219"/>
        <a:ext cx="1290936" cy="1095647"/>
      </dsp:txXfrm>
    </dsp:sp>
    <dsp:sp modelId="{3F66EFE5-E9C4-4B0F-B020-D083DCCEE142}">
      <dsp:nvSpPr>
        <dsp:cNvPr id="0" name=""/>
        <dsp:cNvSpPr/>
      </dsp:nvSpPr>
      <dsp:spPr>
        <a:xfrm>
          <a:off x="5309305" y="562513"/>
          <a:ext cx="288131" cy="337059"/>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5309305" y="629925"/>
        <a:ext cx="201692" cy="202235"/>
      </dsp:txXfrm>
    </dsp:sp>
    <dsp:sp modelId="{91CADBF6-26CD-4FC1-8DDC-B4AEF7473C17}">
      <dsp:nvSpPr>
        <dsp:cNvPr id="0" name=""/>
        <dsp:cNvSpPr/>
      </dsp:nvSpPr>
      <dsp:spPr>
        <a:xfrm>
          <a:off x="5717038"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4. Impact</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Identifikation af potentielle impact områder i Arbejdernes Landsbank </a:t>
          </a:r>
        </a:p>
      </dsp:txBody>
      <dsp:txXfrm>
        <a:off x="5751125" y="183219"/>
        <a:ext cx="1290936" cy="1095647"/>
      </dsp:txXfrm>
    </dsp:sp>
    <dsp:sp modelId="{4176FC87-2D0D-476F-A03C-F23494C0EE96}">
      <dsp:nvSpPr>
        <dsp:cNvPr id="0" name=""/>
        <dsp:cNvSpPr/>
      </dsp:nvSpPr>
      <dsp:spPr>
        <a:xfrm>
          <a:off x="7212060" y="562513"/>
          <a:ext cx="288131" cy="337059"/>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7212060" y="629925"/>
        <a:ext cx="201692" cy="202235"/>
      </dsp:txXfrm>
    </dsp:sp>
    <dsp:sp modelId="{8B999729-95E1-486D-9AD1-2765A332A8C5}">
      <dsp:nvSpPr>
        <dsp:cNvPr id="0" name=""/>
        <dsp:cNvSpPr/>
      </dsp:nvSpPr>
      <dsp:spPr>
        <a:xfrm>
          <a:off x="7619794"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5. Performance</a:t>
          </a:r>
        </a:p>
        <a:p>
          <a:pPr marL="57150" lvl="1" indent="-57150" algn="l" defTabSz="444500">
            <a:lnSpc>
              <a:spcPct val="90000"/>
            </a:lnSpc>
            <a:spcBef>
              <a:spcPct val="0"/>
            </a:spcBef>
            <a:spcAft>
              <a:spcPct val="15000"/>
            </a:spcAft>
            <a:buChar char="•"/>
          </a:pPr>
          <a:r>
            <a:rPr lang="da-DK" sz="1000" kern="1200">
              <a:solidFill>
                <a:sysClr val="windowText" lastClr="000000"/>
              </a:solidFill>
            </a:rPr>
            <a:t>Kvantifikation af væsentligste impact område i Arbejdernes Landsbank</a:t>
          </a:r>
        </a:p>
      </dsp:txBody>
      <dsp:txXfrm>
        <a:off x="7653881" y="183219"/>
        <a:ext cx="1290936" cy="109564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24398FD-4CEB-43EC-8936-A14261EFA0F5}">
      <dsp:nvSpPr>
        <dsp:cNvPr id="0" name=""/>
        <dsp:cNvSpPr/>
      </dsp:nvSpPr>
      <dsp:spPr>
        <a:xfrm>
          <a:off x="4636" y="219033"/>
          <a:ext cx="1437221" cy="1024019"/>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1. Scope</a:t>
          </a:r>
        </a:p>
        <a:p>
          <a:pPr marL="57150" lvl="1" indent="-57150" algn="l" defTabSz="444500">
            <a:lnSpc>
              <a:spcPct val="90000"/>
            </a:lnSpc>
            <a:spcBef>
              <a:spcPct val="0"/>
            </a:spcBef>
            <a:spcAft>
              <a:spcPct val="15000"/>
            </a:spcAft>
            <a:buChar char="•"/>
          </a:pPr>
          <a:r>
            <a:rPr lang="da-DK" sz="1000" kern="1200">
              <a:solidFill>
                <a:sysClr val="windowText" lastClr="000000"/>
              </a:solidFill>
            </a:rPr>
            <a:t>Hovedaktiviteter i koncernen</a:t>
          </a:r>
        </a:p>
      </dsp:txBody>
      <dsp:txXfrm>
        <a:off x="34628" y="249025"/>
        <a:ext cx="1377237" cy="964035"/>
      </dsp:txXfrm>
    </dsp:sp>
    <dsp:sp modelId="{D803392C-8B36-448D-A085-68BE270A8412}">
      <dsp:nvSpPr>
        <dsp:cNvPr id="0" name=""/>
        <dsp:cNvSpPr/>
      </dsp:nvSpPr>
      <dsp:spPr>
        <a:xfrm>
          <a:off x="1585579" y="552827"/>
          <a:ext cx="304690" cy="356430"/>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66750">
            <a:lnSpc>
              <a:spcPct val="90000"/>
            </a:lnSpc>
            <a:spcBef>
              <a:spcPct val="0"/>
            </a:spcBef>
            <a:spcAft>
              <a:spcPct val="35000"/>
            </a:spcAft>
            <a:buNone/>
          </a:pPr>
          <a:endParaRPr lang="da-DK" sz="1500" kern="1200"/>
        </a:p>
      </dsp:txBody>
      <dsp:txXfrm>
        <a:off x="1585579" y="624113"/>
        <a:ext cx="213283" cy="213858"/>
      </dsp:txXfrm>
    </dsp:sp>
    <dsp:sp modelId="{2ADB5DF2-20D0-4223-B666-54C0479B48D8}">
      <dsp:nvSpPr>
        <dsp:cNvPr id="0" name=""/>
        <dsp:cNvSpPr/>
      </dsp:nvSpPr>
      <dsp:spPr>
        <a:xfrm>
          <a:off x="2016745" y="219033"/>
          <a:ext cx="1437221" cy="1024019"/>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2. Scale</a:t>
          </a:r>
        </a:p>
        <a:p>
          <a:pPr marL="57150" lvl="1" indent="-57150" algn="l" defTabSz="444500">
            <a:lnSpc>
              <a:spcPct val="90000"/>
            </a:lnSpc>
            <a:spcBef>
              <a:spcPct val="0"/>
            </a:spcBef>
            <a:spcAft>
              <a:spcPct val="15000"/>
            </a:spcAft>
            <a:buChar char="•"/>
          </a:pPr>
          <a:r>
            <a:rPr lang="da-DK" sz="1000" kern="1200">
              <a:solidFill>
                <a:sysClr val="windowText" lastClr="000000"/>
              </a:solidFill>
            </a:rPr>
            <a:t>Afdækning af portefølje-sammensætning i koncernen</a:t>
          </a:r>
        </a:p>
      </dsp:txBody>
      <dsp:txXfrm>
        <a:off x="2046737" y="249025"/>
        <a:ext cx="1377237" cy="964035"/>
      </dsp:txXfrm>
    </dsp:sp>
    <dsp:sp modelId="{1C47B827-817F-4BB6-A8A9-3A93A505CDCB}">
      <dsp:nvSpPr>
        <dsp:cNvPr id="0" name=""/>
        <dsp:cNvSpPr/>
      </dsp:nvSpPr>
      <dsp:spPr>
        <a:xfrm>
          <a:off x="3597688" y="552827"/>
          <a:ext cx="304690" cy="356430"/>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66750">
            <a:lnSpc>
              <a:spcPct val="90000"/>
            </a:lnSpc>
            <a:spcBef>
              <a:spcPct val="0"/>
            </a:spcBef>
            <a:spcAft>
              <a:spcPct val="35000"/>
            </a:spcAft>
            <a:buNone/>
          </a:pPr>
          <a:endParaRPr lang="da-DK" sz="1500" kern="1200"/>
        </a:p>
      </dsp:txBody>
      <dsp:txXfrm>
        <a:off x="3597688" y="624113"/>
        <a:ext cx="213283" cy="213858"/>
      </dsp:txXfrm>
    </dsp:sp>
    <dsp:sp modelId="{9FD67D1C-CF56-4EAC-8448-282996090792}">
      <dsp:nvSpPr>
        <dsp:cNvPr id="0" name=""/>
        <dsp:cNvSpPr/>
      </dsp:nvSpPr>
      <dsp:spPr>
        <a:xfrm>
          <a:off x="4028854" y="219033"/>
          <a:ext cx="1437221" cy="1024019"/>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3. Context</a:t>
          </a:r>
        </a:p>
        <a:p>
          <a:pPr marL="57150" lvl="1" indent="-57150" algn="l" defTabSz="444500">
            <a:lnSpc>
              <a:spcPct val="90000"/>
            </a:lnSpc>
            <a:spcBef>
              <a:spcPct val="0"/>
            </a:spcBef>
            <a:spcAft>
              <a:spcPct val="15000"/>
            </a:spcAft>
            <a:buChar char="•"/>
          </a:pPr>
          <a:r>
            <a:rPr lang="da-DK" sz="1000" kern="1200">
              <a:solidFill>
                <a:sysClr val="windowText" lastClr="000000"/>
              </a:solidFill>
            </a:rPr>
            <a:t>Relevans til den kontekst, som koncernen opererer i</a:t>
          </a:r>
        </a:p>
      </dsp:txBody>
      <dsp:txXfrm>
        <a:off x="4058846" y="249025"/>
        <a:ext cx="1377237" cy="964035"/>
      </dsp:txXfrm>
    </dsp:sp>
    <dsp:sp modelId="{3F66EFE5-E9C4-4B0F-B020-D083DCCEE142}">
      <dsp:nvSpPr>
        <dsp:cNvPr id="0" name=""/>
        <dsp:cNvSpPr/>
      </dsp:nvSpPr>
      <dsp:spPr>
        <a:xfrm>
          <a:off x="5609798" y="552827"/>
          <a:ext cx="304690" cy="356430"/>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66750">
            <a:lnSpc>
              <a:spcPct val="90000"/>
            </a:lnSpc>
            <a:spcBef>
              <a:spcPct val="0"/>
            </a:spcBef>
            <a:spcAft>
              <a:spcPct val="35000"/>
            </a:spcAft>
            <a:buNone/>
          </a:pPr>
          <a:endParaRPr lang="da-DK" sz="1500" kern="1200"/>
        </a:p>
      </dsp:txBody>
      <dsp:txXfrm>
        <a:off x="5609798" y="624113"/>
        <a:ext cx="213283" cy="213858"/>
      </dsp:txXfrm>
    </dsp:sp>
    <dsp:sp modelId="{91CADBF6-26CD-4FC1-8DDC-B4AEF7473C17}">
      <dsp:nvSpPr>
        <dsp:cNvPr id="0" name=""/>
        <dsp:cNvSpPr/>
      </dsp:nvSpPr>
      <dsp:spPr>
        <a:xfrm>
          <a:off x="6040964" y="219033"/>
          <a:ext cx="1437221" cy="1024019"/>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4. Impact</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Identifikation af potentielle impact områder i koncernen</a:t>
          </a:r>
        </a:p>
      </dsp:txBody>
      <dsp:txXfrm>
        <a:off x="6070956" y="249025"/>
        <a:ext cx="1377237" cy="964035"/>
      </dsp:txXfrm>
    </dsp:sp>
    <dsp:sp modelId="{4176FC87-2D0D-476F-A03C-F23494C0EE96}">
      <dsp:nvSpPr>
        <dsp:cNvPr id="0" name=""/>
        <dsp:cNvSpPr/>
      </dsp:nvSpPr>
      <dsp:spPr>
        <a:xfrm>
          <a:off x="7621907" y="552827"/>
          <a:ext cx="304690" cy="356430"/>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66750">
            <a:lnSpc>
              <a:spcPct val="90000"/>
            </a:lnSpc>
            <a:spcBef>
              <a:spcPct val="0"/>
            </a:spcBef>
            <a:spcAft>
              <a:spcPct val="35000"/>
            </a:spcAft>
            <a:buNone/>
          </a:pPr>
          <a:endParaRPr lang="da-DK" sz="1500" kern="1200"/>
        </a:p>
      </dsp:txBody>
      <dsp:txXfrm>
        <a:off x="7621907" y="624113"/>
        <a:ext cx="213283" cy="213858"/>
      </dsp:txXfrm>
    </dsp:sp>
    <dsp:sp modelId="{8B999729-95E1-486D-9AD1-2765A332A8C5}">
      <dsp:nvSpPr>
        <dsp:cNvPr id="0" name=""/>
        <dsp:cNvSpPr/>
      </dsp:nvSpPr>
      <dsp:spPr>
        <a:xfrm>
          <a:off x="8053073" y="219033"/>
          <a:ext cx="1437221" cy="1024019"/>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5. Performance</a:t>
          </a:r>
        </a:p>
        <a:p>
          <a:pPr marL="57150" lvl="1" indent="-57150" algn="l" defTabSz="444500">
            <a:lnSpc>
              <a:spcPct val="90000"/>
            </a:lnSpc>
            <a:spcBef>
              <a:spcPct val="0"/>
            </a:spcBef>
            <a:spcAft>
              <a:spcPct val="15000"/>
            </a:spcAft>
            <a:buChar char="•"/>
          </a:pPr>
          <a:r>
            <a:rPr lang="da-DK" sz="1000" kern="1200">
              <a:solidFill>
                <a:sysClr val="windowText" lastClr="000000"/>
              </a:solidFill>
            </a:rPr>
            <a:t>Kvantifikation af væsentligste impact område i koncernen</a:t>
          </a:r>
        </a:p>
      </dsp:txBody>
      <dsp:txXfrm>
        <a:off x="8083065" y="249025"/>
        <a:ext cx="1377237" cy="964035"/>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diagramLayout" Target="../diagrams/layout1.xml"/><Relationship Id="rId7" Type="http://schemas.openxmlformats.org/officeDocument/2006/relationships/image" Target="../media/image3.png"/><Relationship Id="rId2" Type="http://schemas.openxmlformats.org/officeDocument/2006/relationships/diagramData" Target="../diagrams/data1.xml"/><Relationship Id="rId1" Type="http://schemas.openxmlformats.org/officeDocument/2006/relationships/image" Target="../media/image2.png"/><Relationship Id="rId6" Type="http://schemas.microsoft.com/office/2007/relationships/diagramDrawing" Target="../diagrams/drawing1.xml"/><Relationship Id="rId5" Type="http://schemas.openxmlformats.org/officeDocument/2006/relationships/diagramColors" Target="../diagrams/colors1.xml"/><Relationship Id="rId10" Type="http://schemas.openxmlformats.org/officeDocument/2006/relationships/image" Target="../media/image6.png"/><Relationship Id="rId4" Type="http://schemas.openxmlformats.org/officeDocument/2006/relationships/diagramQuickStyle" Target="../diagrams/quickStyle1.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diagramLayout" Target="../diagrams/layout2.xml"/><Relationship Id="rId7" Type="http://schemas.openxmlformats.org/officeDocument/2006/relationships/image" Target="../media/image3.png"/><Relationship Id="rId2" Type="http://schemas.openxmlformats.org/officeDocument/2006/relationships/diagramData" Target="../diagrams/data2.xml"/><Relationship Id="rId1" Type="http://schemas.openxmlformats.org/officeDocument/2006/relationships/image" Target="../media/image2.png"/><Relationship Id="rId6" Type="http://schemas.microsoft.com/office/2007/relationships/diagramDrawing" Target="../diagrams/drawing2.xml"/><Relationship Id="rId5" Type="http://schemas.openxmlformats.org/officeDocument/2006/relationships/diagramColors" Target="../diagrams/colors2.xml"/><Relationship Id="rId10" Type="http://schemas.openxmlformats.org/officeDocument/2006/relationships/image" Target="../media/image7.png"/><Relationship Id="rId4" Type="http://schemas.openxmlformats.org/officeDocument/2006/relationships/diagramQuickStyle" Target="../diagrams/quickStyle2.xml"/><Relationship Id="rId9"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gi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6229349</xdr:colOff>
      <xdr:row>0</xdr:row>
      <xdr:rowOff>399903</xdr:rowOff>
    </xdr:from>
    <xdr:to>
      <xdr:col>0</xdr:col>
      <xdr:colOff>8636283</xdr:colOff>
      <xdr:row>0</xdr:row>
      <xdr:rowOff>619475</xdr:rowOff>
    </xdr:to>
    <xdr:pic>
      <xdr:nvPicPr>
        <xdr:cNvPr id="3" name="Billede 2">
          <a:extLst>
            <a:ext uri="{FF2B5EF4-FFF2-40B4-BE49-F238E27FC236}">
              <a16:creationId xmlns:a16="http://schemas.microsoft.com/office/drawing/2014/main" id="{04862F82-F9AC-4884-938B-4A4BC9966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29349" y="399903"/>
          <a:ext cx="2410109" cy="216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A587394B-0408-4A13-8269-B801EA1CF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14</xdr:col>
      <xdr:colOff>582706</xdr:colOff>
      <xdr:row>1</xdr:row>
      <xdr:rowOff>3348036</xdr:rowOff>
    </xdr:to>
    <xdr:graphicFrame macro="">
      <xdr:nvGraphicFramePr>
        <xdr:cNvPr id="3" name="Diagram 2">
          <a:extLst>
            <a:ext uri="{FF2B5EF4-FFF2-40B4-BE49-F238E27FC236}">
              <a16:creationId xmlns:a16="http://schemas.microsoft.com/office/drawing/2014/main" id="{A53B53AC-86CF-469F-9CDC-13B87A13632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0</xdr:col>
      <xdr:colOff>22412</xdr:colOff>
      <xdr:row>38</xdr:row>
      <xdr:rowOff>22412</xdr:rowOff>
    </xdr:from>
    <xdr:to>
      <xdr:col>7</xdr:col>
      <xdr:colOff>83366</xdr:colOff>
      <xdr:row>38</xdr:row>
      <xdr:rowOff>2993387</xdr:rowOff>
    </xdr:to>
    <xdr:pic>
      <xdr:nvPicPr>
        <xdr:cNvPr id="4" name="Billede 3">
          <a:extLst>
            <a:ext uri="{FF2B5EF4-FFF2-40B4-BE49-F238E27FC236}">
              <a16:creationId xmlns:a16="http://schemas.microsoft.com/office/drawing/2014/main" id="{906F7096-F986-4595-B343-CD54D73A0682}"/>
            </a:ext>
          </a:extLst>
        </xdr:cNvPr>
        <xdr:cNvPicPr>
          <a:picLocks noChangeAspect="1"/>
        </xdr:cNvPicPr>
      </xdr:nvPicPr>
      <xdr:blipFill>
        <a:blip xmlns:r="http://schemas.openxmlformats.org/officeDocument/2006/relationships" r:embed="rId7"/>
        <a:stretch>
          <a:fillRect/>
        </a:stretch>
      </xdr:blipFill>
      <xdr:spPr>
        <a:xfrm>
          <a:off x="22412" y="17405537"/>
          <a:ext cx="4328154" cy="2970975"/>
        </a:xfrm>
        <a:prstGeom prst="rect">
          <a:avLst/>
        </a:prstGeom>
      </xdr:spPr>
    </xdr:pic>
    <xdr:clientData/>
  </xdr:twoCellAnchor>
  <xdr:twoCellAnchor editAs="oneCell">
    <xdr:from>
      <xdr:col>7</xdr:col>
      <xdr:colOff>537882</xdr:colOff>
      <xdr:row>38</xdr:row>
      <xdr:rowOff>44823</xdr:rowOff>
    </xdr:from>
    <xdr:to>
      <xdr:col>14</xdr:col>
      <xdr:colOff>600459</xdr:colOff>
      <xdr:row>38</xdr:row>
      <xdr:rowOff>3016920</xdr:rowOff>
    </xdr:to>
    <xdr:pic>
      <xdr:nvPicPr>
        <xdr:cNvPr id="5" name="Billede 4">
          <a:extLst>
            <a:ext uri="{FF2B5EF4-FFF2-40B4-BE49-F238E27FC236}">
              <a16:creationId xmlns:a16="http://schemas.microsoft.com/office/drawing/2014/main" id="{FEEB6FCA-9B58-4EC1-AE5C-E46AA587C40B}"/>
            </a:ext>
          </a:extLst>
        </xdr:cNvPr>
        <xdr:cNvPicPr>
          <a:picLocks noChangeAspect="1"/>
        </xdr:cNvPicPr>
      </xdr:nvPicPr>
      <xdr:blipFill>
        <a:blip xmlns:r="http://schemas.openxmlformats.org/officeDocument/2006/relationships" r:embed="rId8"/>
        <a:stretch>
          <a:fillRect/>
        </a:stretch>
      </xdr:blipFill>
      <xdr:spPr>
        <a:xfrm>
          <a:off x="4805082" y="17427948"/>
          <a:ext cx="4329777" cy="2972097"/>
        </a:xfrm>
        <a:prstGeom prst="rect">
          <a:avLst/>
        </a:prstGeom>
      </xdr:spPr>
    </xdr:pic>
    <xdr:clientData/>
  </xdr:twoCellAnchor>
  <xdr:twoCellAnchor editAs="oneCell">
    <xdr:from>
      <xdr:col>0</xdr:col>
      <xdr:colOff>27214</xdr:colOff>
      <xdr:row>40</xdr:row>
      <xdr:rowOff>13606</xdr:rowOff>
    </xdr:from>
    <xdr:to>
      <xdr:col>7</xdr:col>
      <xdr:colOff>175845</xdr:colOff>
      <xdr:row>40</xdr:row>
      <xdr:rowOff>3059791</xdr:rowOff>
    </xdr:to>
    <xdr:pic>
      <xdr:nvPicPr>
        <xdr:cNvPr id="6" name="Billede 5">
          <a:extLst>
            <a:ext uri="{FF2B5EF4-FFF2-40B4-BE49-F238E27FC236}">
              <a16:creationId xmlns:a16="http://schemas.microsoft.com/office/drawing/2014/main" id="{C0D4945B-4BAF-4EF6-B4D7-307E334E097A}"/>
            </a:ext>
          </a:extLst>
        </xdr:cNvPr>
        <xdr:cNvPicPr>
          <a:picLocks noChangeAspect="1"/>
        </xdr:cNvPicPr>
      </xdr:nvPicPr>
      <xdr:blipFill>
        <a:blip xmlns:r="http://schemas.openxmlformats.org/officeDocument/2006/relationships" r:embed="rId9"/>
        <a:stretch>
          <a:fillRect/>
        </a:stretch>
      </xdr:blipFill>
      <xdr:spPr>
        <a:xfrm>
          <a:off x="27214" y="20654281"/>
          <a:ext cx="4415831" cy="3046185"/>
        </a:xfrm>
        <a:prstGeom prst="rect">
          <a:avLst/>
        </a:prstGeom>
      </xdr:spPr>
    </xdr:pic>
    <xdr:clientData/>
  </xdr:twoCellAnchor>
  <xdr:twoCellAnchor editAs="oneCell">
    <xdr:from>
      <xdr:col>7</xdr:col>
      <xdr:colOff>444304</xdr:colOff>
      <xdr:row>40</xdr:row>
      <xdr:rowOff>10449</xdr:rowOff>
    </xdr:from>
    <xdr:to>
      <xdr:col>15</xdr:col>
      <xdr:colOff>0</xdr:colOff>
      <xdr:row>40</xdr:row>
      <xdr:rowOff>3064329</xdr:rowOff>
    </xdr:to>
    <xdr:pic>
      <xdr:nvPicPr>
        <xdr:cNvPr id="7" name="Billede 6">
          <a:extLst>
            <a:ext uri="{FF2B5EF4-FFF2-40B4-BE49-F238E27FC236}">
              <a16:creationId xmlns:a16="http://schemas.microsoft.com/office/drawing/2014/main" id="{930109DA-0645-4696-8814-9B9341A783D3}"/>
            </a:ext>
          </a:extLst>
        </xdr:cNvPr>
        <xdr:cNvPicPr>
          <a:picLocks noChangeAspect="1"/>
        </xdr:cNvPicPr>
      </xdr:nvPicPr>
      <xdr:blipFill>
        <a:blip xmlns:r="http://schemas.openxmlformats.org/officeDocument/2006/relationships" r:embed="rId10"/>
        <a:stretch>
          <a:fillRect/>
        </a:stretch>
      </xdr:blipFill>
      <xdr:spPr>
        <a:xfrm>
          <a:off x="4711504" y="20651124"/>
          <a:ext cx="4432496" cy="3053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42A4D111-0B6C-47A3-836E-E0D5B9CE2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14</xdr:col>
      <xdr:colOff>582706</xdr:colOff>
      <xdr:row>1</xdr:row>
      <xdr:rowOff>3348036</xdr:rowOff>
    </xdr:to>
    <xdr:graphicFrame macro="">
      <xdr:nvGraphicFramePr>
        <xdr:cNvPr id="3" name="Diagram 2">
          <a:extLst>
            <a:ext uri="{FF2B5EF4-FFF2-40B4-BE49-F238E27FC236}">
              <a16:creationId xmlns:a16="http://schemas.microsoft.com/office/drawing/2014/main" id="{AE8B5573-9109-4BE4-BCB3-E61864FD00E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0</xdr:col>
      <xdr:colOff>0</xdr:colOff>
      <xdr:row>39</xdr:row>
      <xdr:rowOff>11205</xdr:rowOff>
    </xdr:from>
    <xdr:to>
      <xdr:col>7</xdr:col>
      <xdr:colOff>60954</xdr:colOff>
      <xdr:row>39</xdr:row>
      <xdr:rowOff>2982180</xdr:rowOff>
    </xdr:to>
    <xdr:pic>
      <xdr:nvPicPr>
        <xdr:cNvPr id="6" name="Billede 5">
          <a:extLst>
            <a:ext uri="{FF2B5EF4-FFF2-40B4-BE49-F238E27FC236}">
              <a16:creationId xmlns:a16="http://schemas.microsoft.com/office/drawing/2014/main" id="{57CA6004-F101-4805-8538-4E6703F34C19}"/>
            </a:ext>
          </a:extLst>
        </xdr:cNvPr>
        <xdr:cNvPicPr>
          <a:picLocks noChangeAspect="1"/>
        </xdr:cNvPicPr>
      </xdr:nvPicPr>
      <xdr:blipFill>
        <a:blip xmlns:r="http://schemas.openxmlformats.org/officeDocument/2006/relationships" r:embed="rId7"/>
        <a:stretch>
          <a:fillRect/>
        </a:stretch>
      </xdr:blipFill>
      <xdr:spPr>
        <a:xfrm>
          <a:off x="0" y="20271440"/>
          <a:ext cx="4296778" cy="2970975"/>
        </a:xfrm>
        <a:prstGeom prst="rect">
          <a:avLst/>
        </a:prstGeom>
      </xdr:spPr>
    </xdr:pic>
    <xdr:clientData/>
  </xdr:twoCellAnchor>
  <xdr:twoCellAnchor editAs="oneCell">
    <xdr:from>
      <xdr:col>7</xdr:col>
      <xdr:colOff>537882</xdr:colOff>
      <xdr:row>39</xdr:row>
      <xdr:rowOff>0</xdr:rowOff>
    </xdr:from>
    <xdr:to>
      <xdr:col>14</xdr:col>
      <xdr:colOff>600459</xdr:colOff>
      <xdr:row>39</xdr:row>
      <xdr:rowOff>2972097</xdr:rowOff>
    </xdr:to>
    <xdr:pic>
      <xdr:nvPicPr>
        <xdr:cNvPr id="8" name="Billede 7">
          <a:extLst>
            <a:ext uri="{FF2B5EF4-FFF2-40B4-BE49-F238E27FC236}">
              <a16:creationId xmlns:a16="http://schemas.microsoft.com/office/drawing/2014/main" id="{70CB76D5-3E1B-4814-9E5B-AE63675B5164}"/>
            </a:ext>
          </a:extLst>
        </xdr:cNvPr>
        <xdr:cNvPicPr>
          <a:picLocks noChangeAspect="1"/>
        </xdr:cNvPicPr>
      </xdr:nvPicPr>
      <xdr:blipFill>
        <a:blip xmlns:r="http://schemas.openxmlformats.org/officeDocument/2006/relationships" r:embed="rId8"/>
        <a:stretch>
          <a:fillRect/>
        </a:stretch>
      </xdr:blipFill>
      <xdr:spPr>
        <a:xfrm>
          <a:off x="4773706" y="20260235"/>
          <a:ext cx="4298400" cy="2972097"/>
        </a:xfrm>
        <a:prstGeom prst="rect">
          <a:avLst/>
        </a:prstGeom>
      </xdr:spPr>
    </xdr:pic>
    <xdr:clientData/>
  </xdr:twoCellAnchor>
  <xdr:twoCellAnchor editAs="oneCell">
    <xdr:from>
      <xdr:col>0</xdr:col>
      <xdr:colOff>0</xdr:colOff>
      <xdr:row>41</xdr:row>
      <xdr:rowOff>11206</xdr:rowOff>
    </xdr:from>
    <xdr:to>
      <xdr:col>7</xdr:col>
      <xdr:colOff>148631</xdr:colOff>
      <xdr:row>41</xdr:row>
      <xdr:rowOff>3057391</xdr:rowOff>
    </xdr:to>
    <xdr:pic>
      <xdr:nvPicPr>
        <xdr:cNvPr id="10" name="Billede 9">
          <a:extLst>
            <a:ext uri="{FF2B5EF4-FFF2-40B4-BE49-F238E27FC236}">
              <a16:creationId xmlns:a16="http://schemas.microsoft.com/office/drawing/2014/main" id="{76EDB609-5564-47CC-94CB-8A3C86A6C667}"/>
            </a:ext>
          </a:extLst>
        </xdr:cNvPr>
        <xdr:cNvPicPr>
          <a:picLocks noChangeAspect="1"/>
        </xdr:cNvPicPr>
      </xdr:nvPicPr>
      <xdr:blipFill>
        <a:blip xmlns:r="http://schemas.openxmlformats.org/officeDocument/2006/relationships" r:embed="rId9"/>
        <a:stretch>
          <a:fillRect/>
        </a:stretch>
      </xdr:blipFill>
      <xdr:spPr>
        <a:xfrm>
          <a:off x="0" y="23532353"/>
          <a:ext cx="4384455" cy="3046185"/>
        </a:xfrm>
        <a:prstGeom prst="rect">
          <a:avLst/>
        </a:prstGeom>
      </xdr:spPr>
    </xdr:pic>
    <xdr:clientData/>
  </xdr:twoCellAnchor>
  <xdr:twoCellAnchor editAs="oneCell">
    <xdr:from>
      <xdr:col>7</xdr:col>
      <xdr:colOff>369095</xdr:colOff>
      <xdr:row>41</xdr:row>
      <xdr:rowOff>11205</xdr:rowOff>
    </xdr:from>
    <xdr:to>
      <xdr:col>14</xdr:col>
      <xdr:colOff>593919</xdr:colOff>
      <xdr:row>42</xdr:row>
      <xdr:rowOff>2920</xdr:rowOff>
    </xdr:to>
    <xdr:pic>
      <xdr:nvPicPr>
        <xdr:cNvPr id="15" name="Billede 14">
          <a:extLst>
            <a:ext uri="{FF2B5EF4-FFF2-40B4-BE49-F238E27FC236}">
              <a16:creationId xmlns:a16="http://schemas.microsoft.com/office/drawing/2014/main" id="{2695EADC-AB54-4106-B2D9-A4E1D4F21B59}"/>
            </a:ext>
          </a:extLst>
        </xdr:cNvPr>
        <xdr:cNvPicPr>
          <a:picLocks noChangeAspect="1"/>
        </xdr:cNvPicPr>
      </xdr:nvPicPr>
      <xdr:blipFill>
        <a:blip xmlns:r="http://schemas.openxmlformats.org/officeDocument/2006/relationships" r:embed="rId10"/>
        <a:stretch>
          <a:fillRect/>
        </a:stretch>
      </xdr:blipFill>
      <xdr:spPr>
        <a:xfrm>
          <a:off x="4619626" y="23115283"/>
          <a:ext cx="4475356" cy="3057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114300</xdr:colOff>
      <xdr:row>37</xdr:row>
      <xdr:rowOff>190500</xdr:rowOff>
    </xdr:from>
    <xdr:ext cx="723900" cy="485775"/>
    <xdr:pic>
      <xdr:nvPicPr>
        <xdr:cNvPr id="17" name="Billede 45">
          <a:extLst>
            <a:ext uri="{FF2B5EF4-FFF2-40B4-BE49-F238E27FC236}">
              <a16:creationId xmlns:a16="http://schemas.microsoft.com/office/drawing/2014/main" id="{1B5B9F0D-DE0F-4E4A-A428-3A90FDDE6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5" y="12992100"/>
          <a:ext cx="723900" cy="485775"/>
        </a:xfrm>
        <a:prstGeom prst="rect">
          <a:avLst/>
        </a:prstGeom>
      </xdr:spPr>
    </xdr:pic>
    <xdr:clientData/>
  </xdr:oneCellAnchor>
  <xdr:oneCellAnchor>
    <xdr:from>
      <xdr:col>1</xdr:col>
      <xdr:colOff>57150</xdr:colOff>
      <xdr:row>38</xdr:row>
      <xdr:rowOff>276225</xdr:rowOff>
    </xdr:from>
    <xdr:ext cx="809625" cy="295275"/>
    <xdr:pic>
      <xdr:nvPicPr>
        <xdr:cNvPr id="16" name="Billede 46">
          <a:extLst>
            <a:ext uri="{FF2B5EF4-FFF2-40B4-BE49-F238E27FC236}">
              <a16:creationId xmlns:a16="http://schemas.microsoft.com/office/drawing/2014/main" id="{8CA31E7F-892D-487A-ABCB-1D4EBBAB2F00}"/>
            </a:ext>
            <a:ext uri="{147F2762-F138-4A5C-976F-8EAC2B608ADB}">
              <a16:predDERef xmlns:a16="http://schemas.microsoft.com/office/drawing/2014/main" pred="{3AAA1F84-35AE-488F-911E-BCD89BF1DF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9875" y="13963650"/>
          <a:ext cx="809625" cy="295275"/>
        </a:xfrm>
        <a:prstGeom prst="rect">
          <a:avLst/>
        </a:prstGeom>
      </xdr:spPr>
    </xdr:pic>
    <xdr:clientData/>
  </xdr:oneCellAnchor>
  <xdr:oneCellAnchor>
    <xdr:from>
      <xdr:col>1</xdr:col>
      <xdr:colOff>209550</xdr:colOff>
      <xdr:row>39</xdr:row>
      <xdr:rowOff>161925</xdr:rowOff>
    </xdr:from>
    <xdr:ext cx="476250" cy="552450"/>
    <xdr:pic>
      <xdr:nvPicPr>
        <xdr:cNvPr id="15" name="Billede 47">
          <a:extLst>
            <a:ext uri="{FF2B5EF4-FFF2-40B4-BE49-F238E27FC236}">
              <a16:creationId xmlns:a16="http://schemas.microsoft.com/office/drawing/2014/main" id="{D209748B-6E8D-48C4-8E1C-B92D87D9064C}"/>
            </a:ext>
            <a:ext uri="{147F2762-F138-4A5C-976F-8EAC2B608ADB}">
              <a16:predDERef xmlns:a16="http://schemas.microsoft.com/office/drawing/2014/main" pred="{574148E3-141A-4CE3-8FD9-467076F02A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62275" y="14735175"/>
          <a:ext cx="476250" cy="552450"/>
        </a:xfrm>
        <a:prstGeom prst="rect">
          <a:avLst/>
        </a:prstGeom>
      </xdr:spPr>
    </xdr:pic>
    <xdr:clientData/>
  </xdr:oneCellAnchor>
  <xdr:oneCellAnchor>
    <xdr:from>
      <xdr:col>1</xdr:col>
      <xdr:colOff>109008</xdr:colOff>
      <xdr:row>44</xdr:row>
      <xdr:rowOff>129119</xdr:rowOff>
    </xdr:from>
    <xdr:ext cx="634999" cy="634999"/>
    <xdr:pic>
      <xdr:nvPicPr>
        <xdr:cNvPr id="11" name="Billede 48">
          <a:extLst>
            <a:ext uri="{FF2B5EF4-FFF2-40B4-BE49-F238E27FC236}">
              <a16:creationId xmlns:a16="http://schemas.microsoft.com/office/drawing/2014/main" id="{7706B07A-9D89-4A9B-9288-99D4A94519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1733" y="19798244"/>
          <a:ext cx="634999" cy="634999"/>
        </a:xfrm>
        <a:prstGeom prst="rect">
          <a:avLst/>
        </a:prstGeom>
      </xdr:spPr>
    </xdr:pic>
    <xdr:clientData/>
  </xdr:oneCellAnchor>
  <xdr:oneCellAnchor>
    <xdr:from>
      <xdr:col>0</xdr:col>
      <xdr:colOff>2628899</xdr:colOff>
      <xdr:row>43</xdr:row>
      <xdr:rowOff>117476</xdr:rowOff>
    </xdr:from>
    <xdr:ext cx="1096385" cy="772582"/>
    <xdr:pic>
      <xdr:nvPicPr>
        <xdr:cNvPr id="10" name="Billede 49">
          <a:extLst>
            <a:ext uri="{FF2B5EF4-FFF2-40B4-BE49-F238E27FC236}">
              <a16:creationId xmlns:a16="http://schemas.microsoft.com/office/drawing/2014/main" id="{1B320941-46B0-46CF-81ED-B5A5DE30D672}"/>
            </a:ext>
            <a:ext uri="{147F2762-F138-4A5C-976F-8EAC2B608ADB}">
              <a16:predDERef xmlns:a16="http://schemas.microsoft.com/office/drawing/2014/main" pred="{2DA0FAF6-AB5A-46BA-9B43-1F442F8FEAA4}"/>
            </a:ext>
          </a:extLst>
        </xdr:cNvPr>
        <xdr:cNvPicPr>
          <a:picLocks noChangeAspect="1"/>
        </xdr:cNvPicPr>
      </xdr:nvPicPr>
      <xdr:blipFill>
        <a:blip xmlns:r="http://schemas.openxmlformats.org/officeDocument/2006/relationships" r:embed="rId5"/>
        <a:stretch>
          <a:fillRect/>
        </a:stretch>
      </xdr:blipFill>
      <xdr:spPr>
        <a:xfrm>
          <a:off x="2628899" y="18748376"/>
          <a:ext cx="1096385" cy="772582"/>
        </a:xfrm>
        <a:prstGeom prst="rect">
          <a:avLst/>
        </a:prstGeom>
      </xdr:spPr>
    </xdr:pic>
    <xdr:clientData/>
  </xdr:oneCellAnchor>
  <xdr:oneCellAnchor>
    <xdr:from>
      <xdr:col>0</xdr:col>
      <xdr:colOff>2660654</xdr:colOff>
      <xdr:row>40</xdr:row>
      <xdr:rowOff>129117</xdr:rowOff>
    </xdr:from>
    <xdr:ext cx="1132414" cy="724701"/>
    <xdr:pic>
      <xdr:nvPicPr>
        <xdr:cNvPr id="14" name="Billede 50">
          <a:extLst>
            <a:ext uri="{FF2B5EF4-FFF2-40B4-BE49-F238E27FC236}">
              <a16:creationId xmlns:a16="http://schemas.microsoft.com/office/drawing/2014/main" id="{385B727B-9CD9-4B00-8EF1-031E15E4407F}"/>
            </a:ext>
          </a:extLst>
        </xdr:cNvPr>
        <xdr:cNvPicPr>
          <a:picLocks noChangeAspect="1"/>
        </xdr:cNvPicPr>
      </xdr:nvPicPr>
      <xdr:blipFill>
        <a:blip xmlns:r="http://schemas.openxmlformats.org/officeDocument/2006/relationships" r:embed="rId6"/>
        <a:stretch>
          <a:fillRect/>
        </a:stretch>
      </xdr:blipFill>
      <xdr:spPr>
        <a:xfrm>
          <a:off x="2660654" y="15588192"/>
          <a:ext cx="1132414" cy="724701"/>
        </a:xfrm>
        <a:prstGeom prst="rect">
          <a:avLst/>
        </a:prstGeom>
      </xdr:spPr>
    </xdr:pic>
    <xdr:clientData/>
  </xdr:oneCellAnchor>
  <xdr:oneCellAnchor>
    <xdr:from>
      <xdr:col>1</xdr:col>
      <xdr:colOff>107953</xdr:colOff>
      <xdr:row>41</xdr:row>
      <xdr:rowOff>141816</xdr:rowOff>
    </xdr:from>
    <xdr:ext cx="693828" cy="1026583"/>
    <xdr:pic>
      <xdr:nvPicPr>
        <xdr:cNvPr id="13" name="Billede 51">
          <a:extLst>
            <a:ext uri="{FF2B5EF4-FFF2-40B4-BE49-F238E27FC236}">
              <a16:creationId xmlns:a16="http://schemas.microsoft.com/office/drawing/2014/main" id="{B6B3FD96-8D13-4328-87E2-F880B4D697DF}"/>
            </a:ext>
          </a:extLst>
        </xdr:cNvPr>
        <xdr:cNvPicPr>
          <a:picLocks noChangeAspect="1"/>
        </xdr:cNvPicPr>
      </xdr:nvPicPr>
      <xdr:blipFill rotWithShape="1">
        <a:blip xmlns:r="http://schemas.openxmlformats.org/officeDocument/2006/relationships" r:embed="rId7"/>
        <a:srcRect r="5309"/>
        <a:stretch/>
      </xdr:blipFill>
      <xdr:spPr>
        <a:xfrm>
          <a:off x="2860678" y="16610541"/>
          <a:ext cx="693828" cy="1026583"/>
        </a:xfrm>
        <a:prstGeom prst="rect">
          <a:avLst/>
        </a:prstGeom>
      </xdr:spPr>
    </xdr:pic>
    <xdr:clientData/>
  </xdr:oneCellAnchor>
  <xdr:oneCellAnchor>
    <xdr:from>
      <xdr:col>0</xdr:col>
      <xdr:colOff>2735793</xdr:colOff>
      <xdr:row>42</xdr:row>
      <xdr:rowOff>383117</xdr:rowOff>
    </xdr:from>
    <xdr:ext cx="941916" cy="151074"/>
    <xdr:pic>
      <xdr:nvPicPr>
        <xdr:cNvPr id="12" name="Billede 54">
          <a:extLst>
            <a:ext uri="{FF2B5EF4-FFF2-40B4-BE49-F238E27FC236}">
              <a16:creationId xmlns:a16="http://schemas.microsoft.com/office/drawing/2014/main" id="{E1380B1E-A4DB-4CCF-9D3C-0CBB04BACA8C}"/>
            </a:ext>
          </a:extLst>
        </xdr:cNvPr>
        <xdr:cNvPicPr>
          <a:picLocks noChangeAspect="1"/>
        </xdr:cNvPicPr>
      </xdr:nvPicPr>
      <xdr:blipFill>
        <a:blip xmlns:r="http://schemas.openxmlformats.org/officeDocument/2006/relationships" r:embed="rId8"/>
        <a:stretch>
          <a:fillRect/>
        </a:stretch>
      </xdr:blipFill>
      <xdr:spPr>
        <a:xfrm>
          <a:off x="2735793" y="18128192"/>
          <a:ext cx="941916" cy="151074"/>
        </a:xfrm>
        <a:prstGeom prst="rect">
          <a:avLst/>
        </a:prstGeom>
      </xdr:spPr>
    </xdr:pic>
    <xdr:clientData/>
  </xdr:oneCellAnchor>
  <xdr:oneCellAnchor>
    <xdr:from>
      <xdr:col>0</xdr:col>
      <xdr:colOff>2634316</xdr:colOff>
      <xdr:row>46</xdr:row>
      <xdr:rowOff>455304</xdr:rowOff>
    </xdr:from>
    <xdr:ext cx="826433" cy="492960"/>
    <xdr:pic>
      <xdr:nvPicPr>
        <xdr:cNvPr id="7" name="Billede 55" descr="Logo og pressebilleder - Det Nationale Sorgcenter">
          <a:extLst>
            <a:ext uri="{FF2B5EF4-FFF2-40B4-BE49-F238E27FC236}">
              <a16:creationId xmlns:a16="http://schemas.microsoft.com/office/drawing/2014/main" id="{E5A5AB91-95AE-4762-A2D1-9CB1338FA15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34316" y="21896079"/>
          <a:ext cx="826433" cy="4929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792692</xdr:colOff>
      <xdr:row>46</xdr:row>
      <xdr:rowOff>264584</xdr:rowOff>
    </xdr:from>
    <xdr:ext cx="529167" cy="529167"/>
    <xdr:pic>
      <xdr:nvPicPr>
        <xdr:cNvPr id="8" name="Billede 56" descr="KidsAid_Logo_Orginal_vertical_RGB">
          <a:extLst>
            <a:ext uri="{FF2B5EF4-FFF2-40B4-BE49-F238E27FC236}">
              <a16:creationId xmlns:a16="http://schemas.microsoft.com/office/drawing/2014/main" id="{24D09D85-1EE7-4924-8064-6367D55CEB0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45417" y="21705359"/>
          <a:ext cx="529167" cy="5291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2667000</xdr:colOff>
      <xdr:row>46</xdr:row>
      <xdr:rowOff>95252</xdr:rowOff>
    </xdr:from>
    <xdr:ext cx="756708" cy="342828"/>
    <xdr:pic>
      <xdr:nvPicPr>
        <xdr:cNvPr id="6" name="Billede 57" descr="logo">
          <a:extLst>
            <a:ext uri="{FF2B5EF4-FFF2-40B4-BE49-F238E27FC236}">
              <a16:creationId xmlns:a16="http://schemas.microsoft.com/office/drawing/2014/main" id="{D26834AE-C0A1-4556-A3AB-66DD746825D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67000" y="21536027"/>
          <a:ext cx="756708" cy="3428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2686050</xdr:colOff>
      <xdr:row>47</xdr:row>
      <xdr:rowOff>356814</xdr:rowOff>
    </xdr:from>
    <xdr:ext cx="1269507" cy="113985"/>
    <xdr:pic>
      <xdr:nvPicPr>
        <xdr:cNvPr id="5" name="Billede 58">
          <a:extLst>
            <a:ext uri="{FF2B5EF4-FFF2-40B4-BE49-F238E27FC236}">
              <a16:creationId xmlns:a16="http://schemas.microsoft.com/office/drawing/2014/main" id="{679F9E6B-1D2A-4718-81A1-D012CA1C388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2686050" y="22845339"/>
          <a:ext cx="1269507" cy="11398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Steen Nilsson" id="{C10B1D4E-B860-48F4-B6A3-7F2BCF841076}" userId="S::b204820@al-bank.dk::d54594ac-8522-4e3c-af46-a991931d7fd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3-01-10T08:06:24.97" personId="{C10B1D4E-B860-48F4-B6A3-7F2BCF841076}" id="{4D491418-0F77-4B66-BD02-BAB76222A04D}">
    <text>Se celle A22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al-bank.dk/handlers/documentarchive.ashx?id=465" TargetMode="External"/><Relationship Id="rId7" Type="http://schemas.openxmlformats.org/officeDocument/2006/relationships/drawing" Target="../drawings/drawing4.xml"/><Relationship Id="rId2" Type="http://schemas.openxmlformats.org/officeDocument/2006/relationships/hyperlink" Target="https://www.al-bank.dk/handlers/documentarchive.ashx?id=255" TargetMode="External"/><Relationship Id="rId1" Type="http://schemas.openxmlformats.org/officeDocument/2006/relationships/hyperlink" Target="https://www.al-bank.dk/handlers/documentarchive.ashx?id=380" TargetMode="External"/><Relationship Id="rId6" Type="http://schemas.openxmlformats.org/officeDocument/2006/relationships/printerSettings" Target="../printerSettings/printerSettings16.bin"/><Relationship Id="rId5" Type="http://schemas.openxmlformats.org/officeDocument/2006/relationships/hyperlink" Target="https://www.al-bank.dk/handlers/documentarchive.ashx?id=504" TargetMode="External"/><Relationship Id="rId4" Type="http://schemas.openxmlformats.org/officeDocument/2006/relationships/hyperlink" Target="https://www.al-bank.dk/handlers/documentarchive.ashx?id=240"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3F9F-B3DB-4AE1-B601-C7BD5A8BBBA4}">
  <dimension ref="A1:A42"/>
  <sheetViews>
    <sheetView showGridLines="0" tabSelected="1" zoomScaleNormal="100" workbookViewId="0"/>
  </sheetViews>
  <sheetFormatPr defaultColWidth="0" defaultRowHeight="14.5" zeroHeight="1" x14ac:dyDescent="0.35"/>
  <cols>
    <col min="1" max="1" width="135" customWidth="1"/>
    <col min="2" max="16384" width="9.1796875" hidden="1"/>
  </cols>
  <sheetData>
    <row r="1" spans="1:1" ht="78.75" customHeight="1" x14ac:dyDescent="0.35">
      <c r="A1" s="39" t="s">
        <v>0</v>
      </c>
    </row>
    <row r="2" spans="1:1" ht="112.5" customHeight="1" x14ac:dyDescent="0.35">
      <c r="A2" s="291" t="s">
        <v>812</v>
      </c>
    </row>
    <row r="3" spans="1:1" ht="17.5" thickBot="1" x14ac:dyDescent="0.45">
      <c r="A3" s="14" t="s">
        <v>1</v>
      </c>
    </row>
    <row r="4" spans="1:1" x14ac:dyDescent="0.35">
      <c r="A4" s="524"/>
    </row>
    <row r="5" spans="1:1" x14ac:dyDescent="0.35">
      <c r="A5" s="600" t="s">
        <v>2</v>
      </c>
    </row>
    <row r="6" spans="1:1" x14ac:dyDescent="0.35"/>
    <row r="7" spans="1:1" x14ac:dyDescent="0.35">
      <c r="A7" s="599" t="s">
        <v>3</v>
      </c>
    </row>
    <row r="8" spans="1:1" x14ac:dyDescent="0.35">
      <c r="A8" s="44"/>
    </row>
    <row r="9" spans="1:1" x14ac:dyDescent="0.35">
      <c r="A9" s="11" t="s">
        <v>4</v>
      </c>
    </row>
    <row r="10" spans="1:1" x14ac:dyDescent="0.35">
      <c r="A10" s="46" t="s">
        <v>5</v>
      </c>
    </row>
    <row r="11" spans="1:1" x14ac:dyDescent="0.35">
      <c r="A11" s="46" t="s">
        <v>6</v>
      </c>
    </row>
    <row r="12" spans="1:1" x14ac:dyDescent="0.35">
      <c r="A12" s="46" t="s">
        <v>7</v>
      </c>
    </row>
    <row r="13" spans="1:1" x14ac:dyDescent="0.35">
      <c r="A13" s="46" t="s">
        <v>8</v>
      </c>
    </row>
    <row r="14" spans="1:1" x14ac:dyDescent="0.35">
      <c r="A14" s="46" t="s">
        <v>9</v>
      </c>
    </row>
    <row r="15" spans="1:1" x14ac:dyDescent="0.35">
      <c r="A15" s="16"/>
    </row>
    <row r="16" spans="1:1" x14ac:dyDescent="0.35">
      <c r="A16" s="13" t="s">
        <v>10</v>
      </c>
    </row>
    <row r="17" spans="1:1" x14ac:dyDescent="0.35">
      <c r="A17" s="46" t="s">
        <v>11</v>
      </c>
    </row>
    <row r="18" spans="1:1" x14ac:dyDescent="0.35">
      <c r="A18" s="46" t="s">
        <v>12</v>
      </c>
    </row>
    <row r="19" spans="1:1" x14ac:dyDescent="0.35">
      <c r="A19" s="10"/>
    </row>
    <row r="20" spans="1:1" x14ac:dyDescent="0.35">
      <c r="A20" s="41" t="s">
        <v>13</v>
      </c>
    </row>
    <row r="21" spans="1:1" x14ac:dyDescent="0.35">
      <c r="A21" s="46" t="s">
        <v>14</v>
      </c>
    </row>
    <row r="22" spans="1:1" x14ac:dyDescent="0.35">
      <c r="A22" s="47" t="s">
        <v>15</v>
      </c>
    </row>
    <row r="23" spans="1:1" x14ac:dyDescent="0.35">
      <c r="A23" s="2"/>
    </row>
    <row r="24" spans="1:1" x14ac:dyDescent="0.35">
      <c r="A24" s="12" t="s">
        <v>16</v>
      </c>
    </row>
    <row r="25" spans="1:1" x14ac:dyDescent="0.35">
      <c r="A25" s="48" t="s">
        <v>16</v>
      </c>
    </row>
    <row r="26" spans="1:1" x14ac:dyDescent="0.35">
      <c r="A26" s="48"/>
    </row>
    <row r="27" spans="1:1" x14ac:dyDescent="0.35">
      <c r="A27" s="50" t="s">
        <v>17</v>
      </c>
    </row>
    <row r="28" spans="1:1" x14ac:dyDescent="0.35">
      <c r="A28" s="46" t="s">
        <v>18</v>
      </c>
    </row>
    <row r="29" spans="1:1" x14ac:dyDescent="0.35">
      <c r="A29" s="49" t="s">
        <v>19</v>
      </c>
    </row>
    <row r="30" spans="1:1" x14ac:dyDescent="0.35">
      <c r="A30" s="10"/>
    </row>
    <row r="31" spans="1:1" x14ac:dyDescent="0.35">
      <c r="A31" s="1347" t="s">
        <v>20</v>
      </c>
    </row>
    <row r="32" spans="1:1" ht="36" customHeight="1" x14ac:dyDescent="0.35">
      <c r="A32" s="1347"/>
    </row>
    <row r="33" spans="1:1" x14ac:dyDescent="0.35">
      <c r="A33" s="1347"/>
    </row>
    <row r="34" spans="1:1" ht="24.75" customHeight="1" x14ac:dyDescent="0.35">
      <c r="A34" s="1347"/>
    </row>
    <row r="35" spans="1:1" x14ac:dyDescent="0.35">
      <c r="A35" s="1347"/>
    </row>
    <row r="36" spans="1:1" ht="24.75" customHeight="1" x14ac:dyDescent="0.35">
      <c r="A36" s="1347"/>
    </row>
    <row r="37" spans="1:1" x14ac:dyDescent="0.35">
      <c r="A37" s="1347"/>
    </row>
    <row r="38" spans="1:1" ht="22.5" customHeight="1" x14ac:dyDescent="0.35">
      <c r="A38" s="1347"/>
    </row>
    <row r="39" spans="1:1" x14ac:dyDescent="0.35"/>
    <row r="40" spans="1:1" ht="12.75" hidden="1" customHeight="1" x14ac:dyDescent="0.35"/>
    <row r="41" spans="1:1" ht="54.75" hidden="1" customHeight="1" x14ac:dyDescent="0.35"/>
    <row r="42" spans="1:1" ht="15" hidden="1" customHeight="1" x14ac:dyDescent="0.35"/>
  </sheetData>
  <sheetProtection algorithmName="SHA-512" hashValue="LqbRlXmvoZlO+NfOMUzeqagnThXw4zu/wps8WVXXsiQVfykoez39ieXNA5KOvjKROYypnoIIvQcyFt9Endkiww==" saltValue="fDDTLLkNHod8lAMXYUBe4g==" spinCount="100000" sheet="1" objects="1" scenarios="1"/>
  <mergeCells count="1">
    <mergeCell ref="A31:A38"/>
  </mergeCells>
  <hyperlinks>
    <hyperlink ref="A11" location="Boliglån!A1" display="Boliglån" xr:uid="{44462656-EC5B-4285-A623-DDE0D65C58C4}"/>
    <hyperlink ref="A12" location="'Billån og leasing'!A1" display="Billån og leasing" xr:uid="{98466E16-9771-4BBD-A3E0-929C6C74A3F0}"/>
    <hyperlink ref="A13" location="'Investeringer for kunder'!A1" display="Investeringer på vegne af kunder" xr:uid="{20C7B14D-40B2-4F55-A57E-09C6C0A15ED1}"/>
    <hyperlink ref="A14" location="'Investering af egenbeholdning'!A1" display="Investeringer af egenbeholdningen" xr:uid="{EF1E83C6-EF6A-42E7-B976-9657CE93695B}"/>
    <hyperlink ref="A21" location="Kunder!A1" display="Kunder" xr:uid="{782ED922-B435-4E30-BD5D-6AB40DA1C184}"/>
    <hyperlink ref="A22" location="Medarbejdere!A1" display="Medarbejdere" xr:uid="{F68942DA-228C-4490-9F21-61767E051B28}"/>
    <hyperlink ref="A25" location="'Governance og ledelse'!A1" display="Governance og ledelse" xr:uid="{567FF593-B524-4120-BFAC-5FC2EFD47EAD}"/>
    <hyperlink ref="A17" location="Klimaregnskab!A1" display="Klimaregnskab" xr:uid="{C9DB988B-BB2F-42F6-BE32-1DAF05726893}"/>
    <hyperlink ref="A18" location="Miljøregnskab!A1" display="Miljøregnskab" xr:uid="{49007DB0-174E-4DF5-8031-08AE01E3A68D}"/>
    <hyperlink ref="A29" location="Rapporteringsprincipper!A1" display="Rapporteringsprincipper" xr:uid="{EF5A0C49-7B5D-4516-9967-9D5D3F32F269}"/>
    <hyperlink ref="A28" location="'Politikker og praksisser'!A1" display="Politikker og praksisser" xr:uid="{F1CE055D-5AB1-42E2-AE04-83867D1293AE}"/>
    <hyperlink ref="A10" location="'EU Taksonomiforordning art. 8'!A1" display="Aktiviteter omfattet af EU Taksonomien (estimat)" xr:uid="{CB16941B-58C0-42A1-8990-FCEB8958BFE6}"/>
    <hyperlink ref="A7" location="'FN Impact Analyse'!A1" display="FN Impact Analyse" xr:uid="{18C24427-AD00-45D4-AFA6-F1C93571C164}"/>
    <hyperlink ref="A5" location="'Overblik over nøgletal'!A1" display="Overblik over nøgletal" xr:uid="{B0EBAA53-4790-4FE7-87EA-79C353A3DED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4420-2D9B-43B3-925A-511A1CB65894}">
  <sheetPr>
    <tabColor rgb="FF7990A5"/>
  </sheetPr>
  <dimension ref="A1:F9"/>
  <sheetViews>
    <sheetView showGridLines="0" zoomScaleNormal="100" workbookViewId="0">
      <selection sqref="A1:E1"/>
    </sheetView>
  </sheetViews>
  <sheetFormatPr defaultColWidth="0" defaultRowHeight="13" zeroHeight="1" x14ac:dyDescent="0.3"/>
  <cols>
    <col min="1" max="1" width="48" style="3" customWidth="1"/>
    <col min="2" max="3" width="10.81640625" style="3" customWidth="1"/>
    <col min="4" max="4" width="10.54296875" style="3" customWidth="1"/>
    <col min="5" max="5" width="11.81640625" style="3" customWidth="1"/>
    <col min="6" max="6" width="0" style="3" hidden="1" customWidth="1"/>
    <col min="7" max="16384" width="9.1796875" style="3" hidden="1"/>
  </cols>
  <sheetData>
    <row r="1" spans="1:6" ht="38.25" customHeight="1" x14ac:dyDescent="0.3">
      <c r="A1" s="1461" t="s">
        <v>9</v>
      </c>
      <c r="B1" s="1462"/>
      <c r="C1" s="1462"/>
      <c r="D1" s="1462"/>
      <c r="E1" s="1463"/>
    </row>
    <row r="2" spans="1:6" x14ac:dyDescent="0.3">
      <c r="A2" s="1123" t="s">
        <v>23</v>
      </c>
      <c r="B2" s="1124" t="s">
        <v>22</v>
      </c>
      <c r="C2" s="1125">
        <v>2022</v>
      </c>
      <c r="D2" s="1125">
        <v>2021</v>
      </c>
      <c r="E2" s="1126">
        <v>2020</v>
      </c>
    </row>
    <row r="3" spans="1:6" ht="39" customHeight="1" x14ac:dyDescent="0.3">
      <c r="A3" s="379" t="s">
        <v>237</v>
      </c>
      <c r="B3" s="239" t="s">
        <v>29</v>
      </c>
      <c r="C3" s="381">
        <v>19.100000000000001</v>
      </c>
      <c r="D3" s="381">
        <v>24</v>
      </c>
      <c r="E3" s="382">
        <v>28</v>
      </c>
      <c r="F3" s="114"/>
    </row>
    <row r="4" spans="1:6" ht="39" customHeight="1" x14ac:dyDescent="0.3">
      <c r="A4" s="383" t="s">
        <v>50</v>
      </c>
      <c r="B4" s="239" t="s">
        <v>31</v>
      </c>
      <c r="C4" s="385">
        <v>694</v>
      </c>
      <c r="D4" s="385">
        <v>413</v>
      </c>
      <c r="E4" s="386">
        <v>315</v>
      </c>
    </row>
    <row r="5" spans="1:6" x14ac:dyDescent="0.3">
      <c r="A5" s="1123" t="s">
        <v>24</v>
      </c>
      <c r="B5" s="1124" t="s">
        <v>22</v>
      </c>
      <c r="C5" s="1125">
        <v>2022</v>
      </c>
      <c r="D5" s="1125">
        <v>2021</v>
      </c>
      <c r="E5" s="1126">
        <v>2020</v>
      </c>
    </row>
    <row r="6" spans="1:6" ht="39" customHeight="1" x14ac:dyDescent="0.3">
      <c r="A6" s="379" t="s">
        <v>237</v>
      </c>
      <c r="B6" s="380" t="s">
        <v>29</v>
      </c>
      <c r="C6" s="381">
        <v>9.9</v>
      </c>
      <c r="D6" s="381"/>
      <c r="E6" s="382"/>
      <c r="F6" s="513"/>
    </row>
    <row r="7" spans="1:6" ht="39" customHeight="1" x14ac:dyDescent="0.3">
      <c r="A7" s="383" t="s">
        <v>50</v>
      </c>
      <c r="B7" s="384" t="s">
        <v>31</v>
      </c>
      <c r="C7" s="385">
        <v>0</v>
      </c>
      <c r="D7" s="385"/>
      <c r="E7" s="386"/>
    </row>
    <row r="9" spans="1:6" hidden="1" x14ac:dyDescent="0.3">
      <c r="A9" s="789"/>
    </row>
  </sheetData>
  <sheetProtection algorithmName="SHA-512" hashValue="n57Gv7b3RkfKCVuCy5f4/aT5O5jQLeMnwmYUflva81nV+N5N7lE8rBrNluw9oFrrEEGvjSmw8hAJfGCNjB9Zmw==" saltValue="ij3ps+ddQcc9m95TI+MoLQ==" spinCount="100000" sheet="1" objects="1" scenarios="1"/>
  <mergeCells count="1">
    <mergeCell ref="A1: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F2D5-8C90-40A3-BBF1-63C54BDAE381}">
  <dimension ref="A1"/>
  <sheetViews>
    <sheetView workbookViewId="0">
      <selection activeCell="F7" sqref="F7"/>
    </sheetView>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E04B-324C-4EDE-A5A6-604BDF9A8B5D}">
  <sheetPr>
    <tabColor rgb="FFA5BEB9"/>
  </sheetPr>
  <dimension ref="A1:AC377"/>
  <sheetViews>
    <sheetView showGridLines="0" zoomScale="70" zoomScaleNormal="70" workbookViewId="0">
      <selection sqref="A1:F1"/>
    </sheetView>
  </sheetViews>
  <sheetFormatPr defaultColWidth="0" defaultRowHeight="14.5" zeroHeight="1" x14ac:dyDescent="0.35"/>
  <cols>
    <col min="1" max="1" width="61.453125" customWidth="1"/>
    <col min="2" max="2" width="37.453125" customWidth="1"/>
    <col min="3" max="3" width="19.54296875" customWidth="1"/>
    <col min="4" max="4" width="17.54296875" customWidth="1"/>
    <col min="5" max="5" width="17.81640625" customWidth="1"/>
    <col min="6" max="6" width="16.26953125" customWidth="1"/>
    <col min="7" max="7" width="16" customWidth="1"/>
    <col min="8" max="8" width="17" customWidth="1"/>
    <col min="9" max="9" width="19.81640625" customWidth="1"/>
    <col min="10" max="10" width="21" customWidth="1"/>
    <col min="11" max="11" width="15" customWidth="1"/>
    <col min="12" max="12" width="15.453125" customWidth="1"/>
    <col min="13" max="13" width="20.26953125" customWidth="1"/>
    <col min="14" max="14" width="12" customWidth="1"/>
    <col min="15" max="15" width="21" customWidth="1"/>
    <col min="16" max="16" width="9.1796875" customWidth="1"/>
    <col min="17" max="17" width="22.453125" bestFit="1" customWidth="1"/>
    <col min="18" max="18" width="13.453125" customWidth="1"/>
    <col min="19" max="19" width="13.81640625" bestFit="1" customWidth="1"/>
    <col min="20" max="20" width="14.7265625" bestFit="1" customWidth="1"/>
    <col min="21" max="21" width="9.1796875" customWidth="1"/>
    <col min="22" max="22" width="22.54296875" customWidth="1"/>
    <col min="23" max="23" width="9.1796875" customWidth="1"/>
    <col min="24" max="24" width="13.453125" customWidth="1"/>
    <col min="25" max="25" width="14.81640625" customWidth="1"/>
    <col min="26" max="26" width="9.1796875" customWidth="1"/>
    <col min="27" max="29" width="9.1796875" hidden="1" customWidth="1"/>
  </cols>
  <sheetData>
    <row r="1" spans="1:9" ht="39.75" customHeight="1" x14ac:dyDescent="0.35">
      <c r="A1" s="1476" t="s">
        <v>810</v>
      </c>
      <c r="B1" s="1476"/>
      <c r="C1" s="1476"/>
      <c r="D1" s="1476"/>
      <c r="E1" s="1476"/>
      <c r="F1" s="1476"/>
      <c r="G1" s="189"/>
      <c r="H1" s="189"/>
    </row>
    <row r="2" spans="1:9" ht="232.5" customHeight="1" x14ac:dyDescent="0.35">
      <c r="A2" s="1477" t="s">
        <v>814</v>
      </c>
      <c r="B2" s="1477"/>
      <c r="C2" s="1477"/>
      <c r="D2" s="1477"/>
      <c r="E2" s="1477"/>
      <c r="F2" s="1477"/>
      <c r="G2" s="130"/>
      <c r="H2" s="130"/>
    </row>
    <row r="3" spans="1:9" ht="35.15" customHeight="1" x14ac:dyDescent="0.35">
      <c r="A3" s="702" t="s">
        <v>238</v>
      </c>
      <c r="B3" s="702"/>
      <c r="C3" s="702"/>
      <c r="D3" s="707"/>
      <c r="E3" s="130"/>
      <c r="F3" s="987"/>
      <c r="G3" s="987"/>
      <c r="H3" s="987"/>
      <c r="I3" s="988"/>
    </row>
    <row r="4" spans="1:9" ht="24" x14ac:dyDescent="0.35">
      <c r="A4" s="1127" t="s">
        <v>239</v>
      </c>
      <c r="B4" s="1128" t="s">
        <v>22</v>
      </c>
      <c r="C4" s="1128">
        <v>2022</v>
      </c>
      <c r="D4" s="1129" t="s">
        <v>240</v>
      </c>
      <c r="E4" s="130"/>
      <c r="F4" s="987"/>
      <c r="G4" s="987"/>
      <c r="H4" s="987"/>
      <c r="I4" s="988"/>
    </row>
    <row r="5" spans="1:9" x14ac:dyDescent="0.35">
      <c r="A5" s="827" t="s">
        <v>241</v>
      </c>
      <c r="B5" s="827" t="s">
        <v>242</v>
      </c>
      <c r="C5" s="1130">
        <f>SUM(C6:C7)</f>
        <v>130.97999999999999</v>
      </c>
      <c r="D5" s="1131">
        <f>C5/$C$20</f>
        <v>2.5221041954385089E-4</v>
      </c>
      <c r="E5" s="130"/>
      <c r="F5" s="988"/>
      <c r="G5" s="987"/>
      <c r="H5" s="987"/>
      <c r="I5" s="988"/>
    </row>
    <row r="6" spans="1:9" x14ac:dyDescent="0.35">
      <c r="A6" s="700" t="s">
        <v>243</v>
      </c>
      <c r="B6" s="699" t="s">
        <v>244</v>
      </c>
      <c r="C6" s="703">
        <v>130.97999999999999</v>
      </c>
      <c r="D6" s="708"/>
      <c r="E6" s="130"/>
      <c r="F6" s="988"/>
      <c r="G6" s="987"/>
      <c r="H6" s="987"/>
      <c r="I6" s="988"/>
    </row>
    <row r="7" spans="1:9" x14ac:dyDescent="0.35">
      <c r="A7" s="700" t="s">
        <v>245</v>
      </c>
      <c r="B7" s="699" t="s">
        <v>244</v>
      </c>
      <c r="C7" s="703">
        <v>0</v>
      </c>
      <c r="D7" s="708"/>
      <c r="E7" s="130"/>
      <c r="F7" s="988"/>
      <c r="G7" s="987"/>
      <c r="H7" s="987"/>
      <c r="I7" s="988"/>
    </row>
    <row r="8" spans="1:9" x14ac:dyDescent="0.35">
      <c r="A8" s="827" t="s">
        <v>246</v>
      </c>
      <c r="B8" s="827" t="s">
        <v>242</v>
      </c>
      <c r="C8" s="1130">
        <f>SUM(C9:C10)</f>
        <v>593.39</v>
      </c>
      <c r="D8" s="1131">
        <f>C8/$C$19</f>
        <v>1.1437539293389872E-3</v>
      </c>
      <c r="E8" s="130"/>
      <c r="F8" s="988"/>
      <c r="G8" s="987"/>
      <c r="H8" s="987"/>
      <c r="I8" s="988"/>
    </row>
    <row r="9" spans="1:9" x14ac:dyDescent="0.35">
      <c r="A9" s="700" t="s">
        <v>54</v>
      </c>
      <c r="B9" s="699" t="s">
        <v>244</v>
      </c>
      <c r="C9" s="703">
        <v>213.04</v>
      </c>
      <c r="D9" s="708"/>
      <c r="E9" s="130"/>
      <c r="F9" s="988"/>
      <c r="G9" s="987"/>
      <c r="H9" s="987"/>
      <c r="I9" s="988"/>
    </row>
    <row r="10" spans="1:9" x14ac:dyDescent="0.35">
      <c r="A10" s="700" t="s">
        <v>247</v>
      </c>
      <c r="B10" s="699" t="s">
        <v>244</v>
      </c>
      <c r="C10" s="703">
        <v>380.35</v>
      </c>
      <c r="D10" s="708"/>
      <c r="E10" s="130"/>
      <c r="F10" s="988"/>
      <c r="G10" s="987"/>
      <c r="H10" s="987"/>
      <c r="I10" s="988"/>
    </row>
    <row r="11" spans="1:9" x14ac:dyDescent="0.35">
      <c r="A11" s="827" t="s">
        <v>248</v>
      </c>
      <c r="B11" s="827" t="s">
        <v>242</v>
      </c>
      <c r="C11" s="1130">
        <f>SUM(C12:C13)</f>
        <v>1112.51</v>
      </c>
      <c r="D11" s="1131">
        <f>C11/$C$20</f>
        <v>2.1422096033495925E-3</v>
      </c>
      <c r="E11" s="130"/>
      <c r="F11" s="988"/>
      <c r="G11" s="987"/>
      <c r="H11" s="987"/>
      <c r="I11" s="988"/>
    </row>
    <row r="12" spans="1:9" x14ac:dyDescent="0.35">
      <c r="A12" s="700" t="s">
        <v>54</v>
      </c>
      <c r="B12" s="699" t="s">
        <v>244</v>
      </c>
      <c r="C12" s="703">
        <v>732.16</v>
      </c>
      <c r="D12" s="708"/>
      <c r="E12" s="130"/>
      <c r="F12" s="988"/>
      <c r="G12" s="987"/>
      <c r="H12" s="987"/>
      <c r="I12" s="988"/>
    </row>
    <row r="13" spans="1:9" x14ac:dyDescent="0.35">
      <c r="A13" s="700" t="s">
        <v>247</v>
      </c>
      <c r="B13" s="699" t="s">
        <v>244</v>
      </c>
      <c r="C13" s="703">
        <v>380.35</v>
      </c>
      <c r="D13" s="708"/>
      <c r="E13" s="130"/>
      <c r="F13" s="988"/>
      <c r="G13" s="987"/>
      <c r="H13" s="987"/>
      <c r="I13" s="988"/>
    </row>
    <row r="14" spans="1:9" x14ac:dyDescent="0.35">
      <c r="A14" s="827" t="s">
        <v>250</v>
      </c>
      <c r="B14" s="827" t="s">
        <v>242</v>
      </c>
      <c r="C14" s="1130">
        <f>SUM(C15:C18)</f>
        <v>518084.77659933839</v>
      </c>
      <c r="D14" s="1131">
        <f>C14/$C$20</f>
        <v>0.99760557997710653</v>
      </c>
      <c r="E14" s="130"/>
      <c r="F14" s="988"/>
      <c r="G14" s="987"/>
      <c r="H14" s="989"/>
      <c r="I14" s="988"/>
    </row>
    <row r="15" spans="1:9" x14ac:dyDescent="0.35">
      <c r="A15" s="699" t="s">
        <v>251</v>
      </c>
      <c r="B15" s="699" t="s">
        <v>244</v>
      </c>
      <c r="C15" s="703">
        <v>23195.23</v>
      </c>
      <c r="D15" s="799"/>
      <c r="E15" s="801"/>
      <c r="F15" s="988"/>
      <c r="G15" s="987"/>
      <c r="H15" s="987"/>
      <c r="I15" s="988"/>
    </row>
    <row r="16" spans="1:9" x14ac:dyDescent="0.35">
      <c r="A16" s="700" t="s">
        <v>252</v>
      </c>
      <c r="B16" s="699" t="s">
        <v>244</v>
      </c>
      <c r="C16" s="703">
        <f>C316</f>
        <v>20.81</v>
      </c>
      <c r="D16" s="800"/>
      <c r="E16" s="130"/>
      <c r="F16" s="988"/>
      <c r="G16" s="990"/>
      <c r="H16" s="991"/>
      <c r="I16" s="991"/>
    </row>
    <row r="17" spans="1:15" x14ac:dyDescent="0.35">
      <c r="A17" s="700" t="s">
        <v>253</v>
      </c>
      <c r="B17" s="699" t="s">
        <v>244</v>
      </c>
      <c r="C17" s="703">
        <f>C317+C318</f>
        <v>197.61</v>
      </c>
      <c r="D17" s="800"/>
      <c r="E17" s="130"/>
      <c r="F17" s="988"/>
      <c r="G17" s="992"/>
      <c r="H17" s="992"/>
      <c r="I17" s="988"/>
    </row>
    <row r="18" spans="1:15" x14ac:dyDescent="0.35">
      <c r="A18" s="700" t="s">
        <v>254</v>
      </c>
      <c r="B18" s="699" t="s">
        <v>244</v>
      </c>
      <c r="C18" s="993">
        <f>C25</f>
        <v>494671.12659933837</v>
      </c>
      <c r="D18" s="799"/>
      <c r="E18" s="130"/>
      <c r="F18" s="988"/>
      <c r="G18" s="987"/>
      <c r="H18" s="987"/>
      <c r="I18" s="988"/>
    </row>
    <row r="19" spans="1:15" x14ac:dyDescent="0.35">
      <c r="A19" s="827" t="s">
        <v>255</v>
      </c>
      <c r="B19" s="827" t="s">
        <v>242</v>
      </c>
      <c r="C19" s="1130">
        <f>C5+C8+C14</f>
        <v>518809.14659933839</v>
      </c>
      <c r="D19" s="1132">
        <f>C19/$C$19</f>
        <v>1</v>
      </c>
      <c r="E19" s="130"/>
      <c r="F19" s="988"/>
      <c r="G19" s="987"/>
      <c r="H19" s="989"/>
      <c r="I19" s="988"/>
    </row>
    <row r="20" spans="1:15" x14ac:dyDescent="0.35">
      <c r="A20" s="827" t="s">
        <v>256</v>
      </c>
      <c r="B20" s="827" t="s">
        <v>242</v>
      </c>
      <c r="C20" s="1130">
        <f>C5+C11+C14</f>
        <v>519328.26659933839</v>
      </c>
      <c r="D20" s="1132">
        <f>D5+D11+D14</f>
        <v>1</v>
      </c>
      <c r="E20" s="130"/>
      <c r="F20" s="988"/>
      <c r="G20" s="987"/>
      <c r="H20" s="989"/>
      <c r="I20" s="988"/>
    </row>
    <row r="21" spans="1:15" x14ac:dyDescent="0.35">
      <c r="A21" s="130"/>
      <c r="B21" s="130"/>
      <c r="C21" s="130"/>
      <c r="D21" s="130"/>
      <c r="E21" s="130"/>
      <c r="F21" s="130"/>
      <c r="G21" s="130"/>
      <c r="H21" s="130"/>
    </row>
    <row r="22" spans="1:15" x14ac:dyDescent="0.35">
      <c r="A22" s="1464" t="s">
        <v>257</v>
      </c>
      <c r="B22" s="1464"/>
      <c r="C22" s="1464"/>
      <c r="D22" s="1464"/>
      <c r="E22" s="1464"/>
      <c r="F22" s="1464"/>
      <c r="G22" s="145"/>
      <c r="H22" s="31"/>
    </row>
    <row r="23" spans="1:15" ht="21" customHeight="1" x14ac:dyDescent="0.35">
      <c r="A23" s="1465"/>
      <c r="B23" s="1465"/>
      <c r="C23" s="1465"/>
      <c r="D23" s="1465"/>
      <c r="E23" s="1465"/>
      <c r="F23" s="1465"/>
      <c r="G23" s="145"/>
      <c r="H23" s="145"/>
    </row>
    <row r="24" spans="1:15" ht="54.75" customHeight="1" x14ac:dyDescent="0.35">
      <c r="A24" s="18"/>
      <c r="B24" s="98" t="s">
        <v>258</v>
      </c>
      <c r="C24" s="1006" t="s">
        <v>259</v>
      </c>
      <c r="D24" s="119" t="s">
        <v>260</v>
      </c>
      <c r="E24" s="187" t="s">
        <v>261</v>
      </c>
      <c r="F24" s="188" t="s">
        <v>262</v>
      </c>
      <c r="G24" s="147"/>
      <c r="H24" s="994"/>
      <c r="I24" s="988"/>
      <c r="J24" s="988"/>
      <c r="K24" s="988"/>
    </row>
    <row r="25" spans="1:15" ht="28.5" customHeight="1" x14ac:dyDescent="0.35">
      <c r="A25" s="1133" t="s">
        <v>263</v>
      </c>
      <c r="B25" s="1134">
        <f>B26+B38</f>
        <v>108135.7503843329</v>
      </c>
      <c r="C25" s="1134">
        <f>C26+C38</f>
        <v>494671.12659933837</v>
      </c>
      <c r="D25" s="1135">
        <f>C25/B25</f>
        <v>4.574538252531589</v>
      </c>
      <c r="E25" s="1136">
        <f>E26+E38</f>
        <v>1</v>
      </c>
      <c r="F25" s="1137">
        <f>F26+F38</f>
        <v>1</v>
      </c>
      <c r="G25" s="148"/>
      <c r="H25" s="988"/>
      <c r="I25" s="995"/>
      <c r="J25" s="988"/>
      <c r="K25" s="988"/>
    </row>
    <row r="26" spans="1:15" ht="18.75" customHeight="1" x14ac:dyDescent="0.35">
      <c r="A26" s="978" t="s">
        <v>264</v>
      </c>
      <c r="B26" s="969">
        <f>B27+B30+B34</f>
        <v>41459.041802332889</v>
      </c>
      <c r="C26" s="970">
        <f>C27+C30+C34</f>
        <v>216768.12659933837</v>
      </c>
      <c r="D26" s="970">
        <f>C26/B26</f>
        <v>5.2284885799541296</v>
      </c>
      <c r="E26" s="968">
        <f>B26/$B$25</f>
        <v>0.38339810520554379</v>
      </c>
      <c r="F26" s="968">
        <f>C26/$C$25</f>
        <v>0.43820654762999928</v>
      </c>
      <c r="G26" s="146"/>
      <c r="H26" s="988"/>
      <c r="I26" s="988"/>
      <c r="J26" s="988"/>
      <c r="K26" s="988"/>
    </row>
    <row r="27" spans="1:15" ht="30" customHeight="1" x14ac:dyDescent="0.35">
      <c r="A27" s="1138" t="s">
        <v>811</v>
      </c>
      <c r="B27" s="1139">
        <f>SUM(B28:B29)</f>
        <v>18177.950991284884</v>
      </c>
      <c r="C27" s="1139">
        <f>SUM(C28:C29)</f>
        <v>22236.826013137055</v>
      </c>
      <c r="D27" s="1139">
        <f>C27/B27</f>
        <v>1.2232856180434268</v>
      </c>
      <c r="E27" s="1140">
        <f>B27/$B$25</f>
        <v>0.16810306421953281</v>
      </c>
      <c r="F27" s="1140">
        <f>C27/$C$25</f>
        <v>4.4952747022059154E-2</v>
      </c>
      <c r="G27" s="791"/>
      <c r="H27" s="996"/>
      <c r="I27" s="988"/>
      <c r="J27" s="988"/>
      <c r="K27" s="988"/>
    </row>
    <row r="28" spans="1:15" ht="17.25" customHeight="1" x14ac:dyDescent="0.35">
      <c r="A28" s="1004" t="s">
        <v>803</v>
      </c>
      <c r="B28" s="971">
        <f>B52</f>
        <v>14659.999286929999</v>
      </c>
      <c r="C28" s="971">
        <f>G52</f>
        <v>17376.210322989475</v>
      </c>
      <c r="D28" s="971">
        <f t="shared" ref="D28:D32" si="0">C28/B28</f>
        <v>1.1852804343913639</v>
      </c>
      <c r="E28" s="644">
        <f t="shared" ref="E28:E32" si="1">B28/$B$25</f>
        <v>0.13557032928357052</v>
      </c>
      <c r="F28" s="798">
        <f t="shared" ref="F28:F32" si="2">C28/$C$25</f>
        <v>3.5126793112918907E-2</v>
      </c>
      <c r="G28" s="791"/>
      <c r="H28" s="997"/>
      <c r="I28" s="988"/>
      <c r="J28" s="998"/>
      <c r="K28" s="998"/>
      <c r="L28" s="706"/>
      <c r="M28" s="705"/>
      <c r="N28" s="705"/>
      <c r="O28" s="36"/>
    </row>
    <row r="29" spans="1:15" ht="18.75" customHeight="1" x14ac:dyDescent="0.35">
      <c r="A29" s="1141" t="s">
        <v>804</v>
      </c>
      <c r="B29" s="1142">
        <f>B61</f>
        <v>3517.9517043548863</v>
      </c>
      <c r="C29" s="1142">
        <f>G61</f>
        <v>4860.6156901475806</v>
      </c>
      <c r="D29" s="1142">
        <f>C29/B29</f>
        <v>1.3816607215302601</v>
      </c>
      <c r="E29" s="1143">
        <f>B29/$B$25</f>
        <v>3.2532734935962301E-2</v>
      </c>
      <c r="F29" s="1144">
        <f>C29/$C$25</f>
        <v>9.825953909140251E-3</v>
      </c>
      <c r="G29" s="792"/>
      <c r="H29" s="997"/>
      <c r="I29" s="988"/>
      <c r="J29" s="998"/>
      <c r="K29" s="998"/>
      <c r="L29" s="706"/>
      <c r="M29" s="705"/>
      <c r="N29" s="705"/>
      <c r="O29" s="36"/>
    </row>
    <row r="30" spans="1:15" ht="18.75" customHeight="1" x14ac:dyDescent="0.35">
      <c r="A30" s="1005" t="s">
        <v>805</v>
      </c>
      <c r="B30" s="970">
        <f>SUM(B31:B33)</f>
        <v>5280.1347591460044</v>
      </c>
      <c r="C30" s="970">
        <f>SUM(C31:C33)</f>
        <v>60064.672477352637</v>
      </c>
      <c r="D30" s="1577">
        <f>C30/B30</f>
        <v>11.375594604533795</v>
      </c>
      <c r="E30" s="1578">
        <f>B30/$B$25</f>
        <v>4.8828761444568561E-2</v>
      </c>
      <c r="F30" s="1578">
        <f>C30/$C$25</f>
        <v>0.12142344529035419</v>
      </c>
      <c r="G30" s="792"/>
      <c r="H30" s="997"/>
      <c r="I30" s="988"/>
      <c r="J30" s="998"/>
      <c r="K30" s="998"/>
      <c r="L30" s="706"/>
      <c r="M30" s="705"/>
      <c r="N30" s="705"/>
      <c r="O30" s="36"/>
    </row>
    <row r="31" spans="1:15" ht="19.5" customHeight="1" x14ac:dyDescent="0.35">
      <c r="A31" s="1145" t="s">
        <v>265</v>
      </c>
      <c r="B31" s="1146">
        <f>B77</f>
        <v>46.887215980000008</v>
      </c>
      <c r="C31" s="1146">
        <f>E77</f>
        <v>1078.9961602113765</v>
      </c>
      <c r="D31" s="1146">
        <f t="shared" si="0"/>
        <v>23.01258749659242</v>
      </c>
      <c r="E31" s="1147">
        <f>B31/$B$25</f>
        <v>4.3359588122665116E-4</v>
      </c>
      <c r="F31" s="1147">
        <f t="shared" si="2"/>
        <v>2.1812394178512776E-3</v>
      </c>
      <c r="G31" s="115"/>
      <c r="H31" s="988"/>
      <c r="I31" s="988"/>
      <c r="J31" s="998"/>
      <c r="K31" s="998"/>
      <c r="L31" s="706"/>
      <c r="M31" s="705"/>
      <c r="N31" s="705"/>
      <c r="O31" s="36"/>
    </row>
    <row r="32" spans="1:15" ht="18" customHeight="1" x14ac:dyDescent="0.35">
      <c r="A32" s="979" t="s">
        <v>266</v>
      </c>
      <c r="B32" s="971">
        <f>B99</f>
        <v>4475.8928145600039</v>
      </c>
      <c r="C32" s="971">
        <f>E99</f>
        <v>48141.211252711946</v>
      </c>
      <c r="D32" s="971">
        <f t="shared" si="0"/>
        <v>10.755666689807539</v>
      </c>
      <c r="E32" s="644">
        <f t="shared" si="1"/>
        <v>4.1391425117520496E-2</v>
      </c>
      <c r="F32" s="644">
        <f t="shared" si="2"/>
        <v>9.7319630485941402E-2</v>
      </c>
      <c r="G32" s="149"/>
      <c r="H32" s="988"/>
      <c r="I32" s="988"/>
      <c r="J32" s="998"/>
      <c r="K32" s="998"/>
      <c r="L32" s="706"/>
      <c r="M32" s="705"/>
      <c r="N32" s="705"/>
      <c r="O32" s="36"/>
    </row>
    <row r="33" spans="1:15" ht="18" customHeight="1" x14ac:dyDescent="0.35">
      <c r="A33" s="1145" t="s">
        <v>267</v>
      </c>
      <c r="B33" s="1146">
        <f>B88</f>
        <v>757.35472860599987</v>
      </c>
      <c r="C33" s="1146">
        <f>E88</f>
        <v>10844.465064429312</v>
      </c>
      <c r="D33" s="1146">
        <f>C33/B33</f>
        <v>14.31887153380533</v>
      </c>
      <c r="E33" s="1147">
        <f>B33/$B$25</f>
        <v>7.0037404458214046E-3</v>
      </c>
      <c r="F33" s="1147">
        <f>C33/$C$25</f>
        <v>2.1922575386561519E-2</v>
      </c>
      <c r="G33" s="142"/>
      <c r="H33" s="988"/>
      <c r="I33" s="988"/>
      <c r="J33" s="998"/>
      <c r="K33" s="998"/>
      <c r="L33" s="706"/>
      <c r="M33" s="705"/>
      <c r="N33" s="705"/>
      <c r="O33" s="36"/>
    </row>
    <row r="34" spans="1:15" ht="21" customHeight="1" x14ac:dyDescent="0.35">
      <c r="A34" s="978" t="s">
        <v>268</v>
      </c>
      <c r="B34" s="970">
        <f>B35+B36+B37</f>
        <v>18000.956051902001</v>
      </c>
      <c r="C34" s="970">
        <f>C35+C36+C37</f>
        <v>134466.62810884867</v>
      </c>
      <c r="D34" s="970">
        <f>C34/B34</f>
        <v>7.4699714682454754</v>
      </c>
      <c r="E34" s="968">
        <f>B34/$B$25</f>
        <v>0.16646627954144244</v>
      </c>
      <c r="F34" s="968">
        <f>C34/$C$25</f>
        <v>0.27183035531758593</v>
      </c>
      <c r="G34" s="42"/>
      <c r="H34" s="999"/>
      <c r="I34" s="1000"/>
      <c r="J34" s="998"/>
      <c r="K34" s="998"/>
      <c r="L34" s="706"/>
      <c r="M34" s="705"/>
      <c r="N34" s="705"/>
      <c r="O34" s="36"/>
    </row>
    <row r="35" spans="1:15" ht="18" customHeight="1" x14ac:dyDescent="0.35">
      <c r="A35" s="1145" t="s">
        <v>269</v>
      </c>
      <c r="B35" s="1146">
        <f>B129</f>
        <v>4156.9702256200017</v>
      </c>
      <c r="C35" s="1146">
        <f>F129</f>
        <v>7401.3472133727855</v>
      </c>
      <c r="D35" s="1146">
        <f>C35/B35</f>
        <v>1.780466736989653</v>
      </c>
      <c r="E35" s="1147">
        <f>B35/$B$25</f>
        <v>3.8442145274300316E-2</v>
      </c>
      <c r="F35" s="1147">
        <f>C35/$C$25</f>
        <v>1.4962157310967429E-2</v>
      </c>
      <c r="G35" s="42"/>
      <c r="H35" s="1001"/>
      <c r="I35" s="1000"/>
      <c r="J35" s="988"/>
      <c r="K35" s="988"/>
    </row>
    <row r="36" spans="1:15" ht="18.75" customHeight="1" x14ac:dyDescent="0.35">
      <c r="A36" s="979" t="s">
        <v>270</v>
      </c>
      <c r="B36" s="971">
        <f>B151</f>
        <v>2882.44150988</v>
      </c>
      <c r="C36" s="971">
        <f>F151</f>
        <v>18595.465158118055</v>
      </c>
      <c r="D36" s="971">
        <f>C36/B36</f>
        <v>6.4512896773028396</v>
      </c>
      <c r="E36" s="644">
        <f>B36/$B$25</f>
        <v>2.6655768324863063E-2</v>
      </c>
      <c r="F36" s="644">
        <f>C36/$C$25</f>
        <v>3.7591571770024805E-2</v>
      </c>
      <c r="G36" s="117"/>
      <c r="H36" s="1001"/>
      <c r="I36" s="1000"/>
      <c r="J36" s="988"/>
      <c r="K36" s="988"/>
    </row>
    <row r="37" spans="1:15" ht="18.75" customHeight="1" x14ac:dyDescent="0.35">
      <c r="A37" s="1145" t="s">
        <v>271</v>
      </c>
      <c r="B37" s="1146">
        <f>B140</f>
        <v>10961.544316402</v>
      </c>
      <c r="C37" s="1146">
        <f>F140</f>
        <v>108469.81573735783</v>
      </c>
      <c r="D37" s="1146">
        <f>C37/B37</f>
        <v>9.895486676549039</v>
      </c>
      <c r="E37" s="1147">
        <f>B37/$B$25</f>
        <v>0.10136836594227905</v>
      </c>
      <c r="F37" s="1147">
        <f>C37/$C$25</f>
        <v>0.21927662623659366</v>
      </c>
      <c r="G37" s="117"/>
      <c r="H37" s="1001"/>
      <c r="I37" s="1000"/>
      <c r="J37" s="988"/>
      <c r="K37" s="988"/>
    </row>
    <row r="38" spans="1:15" ht="19.5" customHeight="1" x14ac:dyDescent="0.35">
      <c r="A38" s="978" t="s">
        <v>802</v>
      </c>
      <c r="B38" s="970">
        <f>SUM(B39:B44)</f>
        <v>66676.708582000007</v>
      </c>
      <c r="C38" s="970">
        <f>SUM(C39:C44)</f>
        <v>277903</v>
      </c>
      <c r="D38" s="970">
        <f>+I169</f>
        <v>5.24</v>
      </c>
      <c r="E38" s="968">
        <f>SUM(E39:E44)</f>
        <v>0.61660189479445615</v>
      </c>
      <c r="F38" s="968">
        <f>SUM(F39:F44)</f>
        <v>0.56179345237000078</v>
      </c>
      <c r="G38" s="143"/>
      <c r="H38" s="988"/>
      <c r="I38" s="1000"/>
      <c r="J38" s="988"/>
      <c r="K38" s="988"/>
    </row>
    <row r="39" spans="1:15" ht="20.25" customHeight="1" x14ac:dyDescent="0.35">
      <c r="A39" s="1145" t="s">
        <v>272</v>
      </c>
      <c r="B39" s="1146">
        <f>C241/1000000</f>
        <v>18275.783195</v>
      </c>
      <c r="C39" s="1146">
        <f>H241</f>
        <v>78611</v>
      </c>
      <c r="D39" s="1146">
        <f>I241</f>
        <v>5.13</v>
      </c>
      <c r="E39" s="1147">
        <f>B39/$B$25</f>
        <v>0.16900778077596676</v>
      </c>
      <c r="F39" s="1147">
        <f t="shared" ref="F39:F44" si="3">C39/$C$25</f>
        <v>0.15891568311338175</v>
      </c>
      <c r="G39" s="149"/>
      <c r="H39" s="1002"/>
      <c r="I39" s="1000"/>
      <c r="J39" s="1003"/>
      <c r="K39" s="988"/>
    </row>
    <row r="40" spans="1:15" ht="20.25" customHeight="1" x14ac:dyDescent="0.35">
      <c r="A40" s="979" t="s">
        <v>273</v>
      </c>
      <c r="B40" s="971">
        <f>+C283/1000000</f>
        <v>3082.4833180000001</v>
      </c>
      <c r="C40" s="971">
        <f>+H283</f>
        <v>20018</v>
      </c>
      <c r="D40" s="971">
        <f>+I283</f>
        <v>8.1</v>
      </c>
      <c r="E40" s="644">
        <f t="shared" ref="E40:E44" si="4">B40/$B$25</f>
        <v>2.850568204358252E-2</v>
      </c>
      <c r="F40" s="644">
        <f t="shared" si="3"/>
        <v>4.0467290131962139E-2</v>
      </c>
      <c r="G40" s="149"/>
      <c r="H40" s="972"/>
      <c r="I40" s="973"/>
      <c r="J40" s="974"/>
      <c r="K40" s="975"/>
      <c r="L40" s="975"/>
      <c r="M40" s="975"/>
      <c r="N40" s="975"/>
    </row>
    <row r="41" spans="1:15" ht="18" customHeight="1" x14ac:dyDescent="0.35">
      <c r="A41" s="1145" t="s">
        <v>274</v>
      </c>
      <c r="B41" s="1146">
        <f>+C231/1000000</f>
        <v>7813.0718079999997</v>
      </c>
      <c r="C41" s="1146">
        <f>+H231</f>
        <v>53348</v>
      </c>
      <c r="D41" s="1146">
        <f>+I231</f>
        <v>8.85</v>
      </c>
      <c r="E41" s="1147">
        <f t="shared" si="4"/>
        <v>7.225243992140444E-2</v>
      </c>
      <c r="F41" s="1147">
        <f t="shared" si="3"/>
        <v>0.10784538884803259</v>
      </c>
      <c r="G41" s="144"/>
      <c r="H41" s="123"/>
      <c r="I41" s="976"/>
      <c r="J41" s="976"/>
      <c r="K41" s="976"/>
      <c r="L41" s="977"/>
      <c r="M41" s="977"/>
      <c r="N41" s="975"/>
    </row>
    <row r="42" spans="1:15" ht="18" customHeight="1" x14ac:dyDescent="0.35">
      <c r="A42" s="979" t="s">
        <v>275</v>
      </c>
      <c r="B42" s="971">
        <f>+C273/1000000</f>
        <v>8522.3421500000004</v>
      </c>
      <c r="C42" s="971">
        <f>+H273</f>
        <v>59621</v>
      </c>
      <c r="D42" s="971">
        <f>+I273</f>
        <v>9.1</v>
      </c>
      <c r="E42" s="644">
        <f t="shared" si="4"/>
        <v>7.8811513488463741E-2</v>
      </c>
      <c r="F42" s="644">
        <f t="shared" si="3"/>
        <v>0.12052654136066114</v>
      </c>
      <c r="G42" s="144"/>
      <c r="H42" s="131"/>
      <c r="I42" s="758"/>
      <c r="J42" s="704"/>
    </row>
    <row r="43" spans="1:15" ht="18" customHeight="1" x14ac:dyDescent="0.35">
      <c r="A43" s="1145" t="s">
        <v>276</v>
      </c>
      <c r="B43" s="1146">
        <f>+C221/1000000</f>
        <v>19074.695284000001</v>
      </c>
      <c r="C43" s="1146">
        <f>+H221</f>
        <v>41951</v>
      </c>
      <c r="D43" s="1146">
        <f>+I221</f>
        <v>2.9</v>
      </c>
      <c r="E43" s="1147">
        <f t="shared" si="4"/>
        <v>0.17639582854148864</v>
      </c>
      <c r="F43" s="1147">
        <f t="shared" si="3"/>
        <v>8.4805839161052235E-2</v>
      </c>
      <c r="G43" s="144"/>
      <c r="H43" s="131"/>
      <c r="I43" s="2"/>
      <c r="J43" s="704"/>
    </row>
    <row r="44" spans="1:15" ht="19.5" customHeight="1" x14ac:dyDescent="0.35">
      <c r="A44" s="980" t="s">
        <v>277</v>
      </c>
      <c r="B44" s="981">
        <f>+C263/1000000</f>
        <v>9908.3328270000002</v>
      </c>
      <c r="C44" s="981">
        <f>+H263</f>
        <v>24354</v>
      </c>
      <c r="D44" s="981">
        <f>+I263</f>
        <v>2.9</v>
      </c>
      <c r="E44" s="982">
        <f t="shared" si="4"/>
        <v>9.1628650023549987E-2</v>
      </c>
      <c r="F44" s="986">
        <f t="shared" si="3"/>
        <v>4.9232709754910876E-2</v>
      </c>
      <c r="G44" s="144"/>
      <c r="H44" s="131"/>
      <c r="I44" s="2"/>
    </row>
    <row r="45" spans="1:15" ht="14.5" customHeight="1" x14ac:dyDescent="0.35">
      <c r="B45" s="33"/>
      <c r="C45" s="32"/>
      <c r="D45" s="32"/>
      <c r="E45" s="33"/>
      <c r="F45" s="1478"/>
      <c r="G45" s="1478"/>
      <c r="H45" s="129"/>
      <c r="I45" s="2"/>
    </row>
    <row r="46" spans="1:15" ht="90" customHeight="1" x14ac:dyDescent="0.35">
      <c r="A46" s="1469" t="s">
        <v>278</v>
      </c>
      <c r="B46" s="1469"/>
      <c r="C46" s="1469"/>
      <c r="D46" s="1469"/>
      <c r="E46" s="1469"/>
      <c r="F46" s="1469"/>
      <c r="G46" s="40"/>
      <c r="H46" s="40"/>
      <c r="I46" s="2"/>
    </row>
    <row r="47" spans="1:15" ht="18" customHeight="1" x14ac:dyDescent="0.35"/>
    <row r="48" spans="1:15" x14ac:dyDescent="0.35">
      <c r="A48" s="1479" t="s">
        <v>806</v>
      </c>
      <c r="B48" s="1479"/>
      <c r="C48" s="1479"/>
      <c r="D48" s="1479"/>
      <c r="E48" s="1479"/>
      <c r="F48" s="1479"/>
      <c r="G48" s="1479"/>
      <c r="H48" s="1479"/>
      <c r="I48" s="1479"/>
      <c r="J48" s="31"/>
    </row>
    <row r="49" spans="1:13" x14ac:dyDescent="0.35">
      <c r="A49" s="1479"/>
      <c r="B49" s="1479"/>
      <c r="C49" s="1479"/>
      <c r="D49" s="1479"/>
      <c r="E49" s="1479"/>
      <c r="F49" s="1479"/>
      <c r="G49" s="1479"/>
      <c r="H49" s="1479"/>
      <c r="I49" s="1479"/>
      <c r="J49" s="31"/>
    </row>
    <row r="50" spans="1:13" ht="54" customHeight="1" x14ac:dyDescent="0.35">
      <c r="A50" s="26" t="s">
        <v>813</v>
      </c>
      <c r="B50" s="1007" t="s">
        <v>258</v>
      </c>
      <c r="C50" s="99" t="s">
        <v>279</v>
      </c>
      <c r="D50" s="99" t="s">
        <v>280</v>
      </c>
      <c r="E50" s="1006" t="s">
        <v>281</v>
      </c>
      <c r="F50" s="99" t="s">
        <v>282</v>
      </c>
      <c r="G50" s="1008" t="s">
        <v>283</v>
      </c>
      <c r="H50" s="107" t="s">
        <v>284</v>
      </c>
      <c r="I50" s="107" t="s">
        <v>285</v>
      </c>
      <c r="K50" s="1009"/>
      <c r="L50" s="1009"/>
      <c r="M50" s="985"/>
    </row>
    <row r="51" spans="1:13" ht="21.75" customHeight="1" x14ac:dyDescent="0.35">
      <c r="A51" s="1148" t="s">
        <v>286</v>
      </c>
      <c r="B51" s="1149">
        <f>B52+B61</f>
        <v>18177.950991284884</v>
      </c>
      <c r="C51" s="1150">
        <v>0</v>
      </c>
      <c r="D51" s="1150">
        <v>1</v>
      </c>
      <c r="E51" s="1149">
        <f>E52+E61</f>
        <v>76491.226209361455</v>
      </c>
      <c r="F51" s="1151">
        <f>F52+F61</f>
        <v>10.457509344513596</v>
      </c>
      <c r="G51" s="1152">
        <f>G52+G61</f>
        <v>22236.826013137055</v>
      </c>
      <c r="H51" s="1153">
        <f>G51/E51</f>
        <v>0.29071080586776604</v>
      </c>
      <c r="I51" s="1154">
        <f>I52+I61</f>
        <v>2.566941155921624</v>
      </c>
      <c r="K51" s="988"/>
      <c r="L51" s="988"/>
    </row>
    <row r="52" spans="1:13" ht="21.75" customHeight="1" x14ac:dyDescent="0.35">
      <c r="A52" s="1155" t="s">
        <v>23</v>
      </c>
      <c r="B52" s="1156">
        <f>SUM(B53:B60)</f>
        <v>14659.999286929999</v>
      </c>
      <c r="C52" s="1157">
        <v>0</v>
      </c>
      <c r="D52" s="1157">
        <v>1</v>
      </c>
      <c r="E52" s="1156">
        <f>SUM(E53:E60)</f>
        <v>52237.653414876884</v>
      </c>
      <c r="F52" s="1158">
        <f>E52/B52</f>
        <v>3.5632780324518114</v>
      </c>
      <c r="G52" s="1159">
        <f>SUM(G53:G60)</f>
        <v>17376.210322989475</v>
      </c>
      <c r="H52" s="1160">
        <f>G52/E52</f>
        <v>0.33263765094855624</v>
      </c>
      <c r="I52" s="1161">
        <f>G52/B52</f>
        <v>1.1852804343913639</v>
      </c>
      <c r="K52" s="988"/>
      <c r="L52" s="988"/>
    </row>
    <row r="53" spans="1:13" x14ac:dyDescent="0.35">
      <c r="A53" s="97" t="s">
        <v>287</v>
      </c>
      <c r="B53" s="135">
        <v>4199.0810279500001</v>
      </c>
      <c r="C53" s="159">
        <v>0</v>
      </c>
      <c r="D53" s="159">
        <v>1</v>
      </c>
      <c r="E53" s="135">
        <v>36246.098645743397</v>
      </c>
      <c r="F53" s="584">
        <f>E53/B53</f>
        <v>8.63191217423085</v>
      </c>
      <c r="G53" s="585">
        <v>9088.3033671930098</v>
      </c>
      <c r="H53" s="111">
        <f>G53/E53</f>
        <v>0.25073880242999075</v>
      </c>
      <c r="I53" s="160">
        <f>G53/B53</f>
        <v>2.1643553212475011</v>
      </c>
      <c r="K53" s="988"/>
      <c r="L53" s="988"/>
    </row>
    <row r="54" spans="1:13" x14ac:dyDescent="0.35">
      <c r="A54" s="1164" t="s">
        <v>288</v>
      </c>
      <c r="B54" s="1165">
        <v>195.37613769999999</v>
      </c>
      <c r="C54" s="1166">
        <v>0</v>
      </c>
      <c r="D54" s="1166">
        <v>1</v>
      </c>
      <c r="E54" s="1165">
        <v>2940.4523521126798</v>
      </c>
      <c r="F54" s="1167">
        <f t="shared" ref="F54:F60" si="5">E54/B54</f>
        <v>15.050212307030778</v>
      </c>
      <c r="G54" s="1168">
        <v>880.508489669087</v>
      </c>
      <c r="H54" s="1166">
        <f t="shared" ref="H54:H60" si="6">G54/E54</f>
        <v>0.29944661032730291</v>
      </c>
      <c r="I54" s="1169">
        <f t="shared" ref="I54:I60" si="7">G54/B54</f>
        <v>4.5067350600466245</v>
      </c>
      <c r="K54" s="988"/>
      <c r="L54" s="988"/>
    </row>
    <row r="55" spans="1:13" x14ac:dyDescent="0.35">
      <c r="A55" s="23" t="s">
        <v>289</v>
      </c>
      <c r="B55" s="112">
        <v>547.08138500999996</v>
      </c>
      <c r="C55" s="111">
        <v>0</v>
      </c>
      <c r="D55" s="111">
        <v>1</v>
      </c>
      <c r="E55" s="112">
        <v>1899.8660862423001</v>
      </c>
      <c r="F55" s="287">
        <f t="shared" si="5"/>
        <v>3.4727302706663523</v>
      </c>
      <c r="G55" s="136">
        <v>334.85728309875202</v>
      </c>
      <c r="H55" s="111">
        <f t="shared" si="6"/>
        <v>0.17625309779651802</v>
      </c>
      <c r="I55" s="160">
        <f t="shared" si="7"/>
        <v>0.612079468016685</v>
      </c>
      <c r="K55" s="988"/>
      <c r="L55" s="988"/>
    </row>
    <row r="56" spans="1:13" x14ac:dyDescent="0.35">
      <c r="A56" s="1162" t="s">
        <v>290</v>
      </c>
      <c r="B56" s="1170">
        <v>8820.9477917999993</v>
      </c>
      <c r="C56" s="1171">
        <v>0</v>
      </c>
      <c r="D56" s="1171">
        <v>1</v>
      </c>
      <c r="E56" s="1170">
        <v>7572.1003112750705</v>
      </c>
      <c r="F56" s="1172">
        <f t="shared" si="5"/>
        <v>0.85842252896158566</v>
      </c>
      <c r="G56" s="1173">
        <v>4887.0311353263396</v>
      </c>
      <c r="H56" s="1166">
        <f t="shared" si="6"/>
        <v>0.64539968231131495</v>
      </c>
      <c r="I56" s="1169">
        <f t="shared" si="7"/>
        <v>0.55402562748068296</v>
      </c>
      <c r="K56" s="988"/>
      <c r="L56" s="988"/>
    </row>
    <row r="57" spans="1:13" x14ac:dyDescent="0.35">
      <c r="A57" s="23" t="s">
        <v>291</v>
      </c>
      <c r="B57" s="108">
        <v>225.26720087000001</v>
      </c>
      <c r="C57" s="161">
        <v>0</v>
      </c>
      <c r="D57" s="161">
        <v>1</v>
      </c>
      <c r="E57" s="108">
        <v>297.61324161285199</v>
      </c>
      <c r="F57" s="285">
        <f t="shared" si="5"/>
        <v>1.3211565663507416</v>
      </c>
      <c r="G57" s="288">
        <v>69.410418887291499</v>
      </c>
      <c r="H57" s="111">
        <f t="shared" si="6"/>
        <v>0.2332235572286247</v>
      </c>
      <c r="I57" s="160">
        <f t="shared" si="7"/>
        <v>0.30812483406027547</v>
      </c>
      <c r="K57" s="988"/>
      <c r="L57" s="988"/>
    </row>
    <row r="58" spans="1:13" x14ac:dyDescent="0.35">
      <c r="A58" s="1163" t="s">
        <v>292</v>
      </c>
      <c r="B58" s="1170">
        <v>274.60831532999902</v>
      </c>
      <c r="C58" s="1171">
        <v>0</v>
      </c>
      <c r="D58" s="1171">
        <v>1</v>
      </c>
      <c r="E58" s="1170">
        <v>1296.90860000001</v>
      </c>
      <c r="F58" s="1172">
        <f t="shared" si="5"/>
        <v>4.7227579341197465</v>
      </c>
      <c r="G58" s="1173">
        <v>680.37068896336996</v>
      </c>
      <c r="H58" s="1166">
        <f t="shared" si="6"/>
        <v>0.52460959003846896</v>
      </c>
      <c r="I58" s="1169">
        <f t="shared" si="7"/>
        <v>2.4776041036694867</v>
      </c>
      <c r="K58" s="988"/>
      <c r="L58" s="988"/>
    </row>
    <row r="59" spans="1:13" x14ac:dyDescent="0.35">
      <c r="A59" s="24" t="s">
        <v>293</v>
      </c>
      <c r="B59" s="105">
        <v>40.462899489999998</v>
      </c>
      <c r="C59" s="106">
        <v>0</v>
      </c>
      <c r="D59" s="106">
        <v>1</v>
      </c>
      <c r="E59" s="105">
        <v>141.768798319328</v>
      </c>
      <c r="F59" s="286">
        <f t="shared" si="5"/>
        <v>3.5036737383183514</v>
      </c>
      <c r="G59" s="289">
        <v>54.612842268712498</v>
      </c>
      <c r="H59" s="111">
        <f t="shared" si="6"/>
        <v>0.38522469623886818</v>
      </c>
      <c r="I59" s="160">
        <f t="shared" si="7"/>
        <v>1.3497016515637867</v>
      </c>
      <c r="K59" s="988"/>
      <c r="L59" s="988"/>
    </row>
    <row r="60" spans="1:13" x14ac:dyDescent="0.35">
      <c r="A60" s="1179" t="s">
        <v>294</v>
      </c>
      <c r="B60" s="1174">
        <v>357.17452878</v>
      </c>
      <c r="C60" s="1175">
        <v>0</v>
      </c>
      <c r="D60" s="1175">
        <v>1</v>
      </c>
      <c r="E60" s="1174">
        <v>1842.8453795712501</v>
      </c>
      <c r="F60" s="1176">
        <f t="shared" si="5"/>
        <v>5.1595095144826022</v>
      </c>
      <c r="G60" s="1177">
        <v>1381.11609758291</v>
      </c>
      <c r="H60" s="1178">
        <f t="shared" si="6"/>
        <v>0.74944762750754246</v>
      </c>
      <c r="I60" s="1186">
        <f t="shared" si="7"/>
        <v>3.8667821647315788</v>
      </c>
      <c r="K60" s="988"/>
      <c r="L60" s="988"/>
    </row>
    <row r="61" spans="1:13" x14ac:dyDescent="0.35">
      <c r="A61" s="1180" t="s">
        <v>24</v>
      </c>
      <c r="B61" s="1181">
        <f>SUM(B62:B69)</f>
        <v>3517.9517043548863</v>
      </c>
      <c r="C61" s="1182">
        <v>0</v>
      </c>
      <c r="D61" s="1182">
        <v>1</v>
      </c>
      <c r="E61" s="1181">
        <f>SUM(E62:E69)</f>
        <v>24253.572794484578</v>
      </c>
      <c r="F61" s="1183">
        <f>E61/B61</f>
        <v>6.8942313120617849</v>
      </c>
      <c r="G61" s="1181">
        <f>SUM(G62:G69)</f>
        <v>4860.6156901475806</v>
      </c>
      <c r="H61" s="1184">
        <f>G61/E61</f>
        <v>0.20040823392638121</v>
      </c>
      <c r="I61" s="1185">
        <f>G61/B61</f>
        <v>1.3816607215302601</v>
      </c>
      <c r="K61" s="988"/>
      <c r="L61" s="988"/>
    </row>
    <row r="62" spans="1:13" x14ac:dyDescent="0.35">
      <c r="A62" s="97" t="s">
        <v>287</v>
      </c>
      <c r="B62" s="135">
        <v>2532.3463208570001</v>
      </c>
      <c r="C62" s="159">
        <v>0</v>
      </c>
      <c r="D62" s="159">
        <v>1</v>
      </c>
      <c r="E62" s="135">
        <v>18432.159499957001</v>
      </c>
      <c r="F62" s="584">
        <f>E62/B62</f>
        <v>7.278688285304975</v>
      </c>
      <c r="G62" s="585">
        <v>3288.9764265047502</v>
      </c>
      <c r="H62" s="111">
        <f>G62/E62</f>
        <v>0.17843684710478025</v>
      </c>
      <c r="I62" s="160">
        <f>G62/B62</f>
        <v>1.298786188688319</v>
      </c>
      <c r="K62" s="988"/>
      <c r="L62" s="988"/>
    </row>
    <row r="63" spans="1:13" x14ac:dyDescent="0.35">
      <c r="A63" s="1164" t="s">
        <v>288</v>
      </c>
      <c r="B63" s="1165">
        <v>183.768094361886</v>
      </c>
      <c r="C63" s="1166">
        <v>0</v>
      </c>
      <c r="D63" s="1166">
        <v>1</v>
      </c>
      <c r="E63" s="1165">
        <v>3757.9920558659201</v>
      </c>
      <c r="F63" s="1167">
        <f t="shared" ref="F63:F69" si="8">E63/B63</f>
        <v>20.449643714895799</v>
      </c>
      <c r="G63" s="1168">
        <v>686.94360440881201</v>
      </c>
      <c r="H63" s="1166">
        <f t="shared" ref="H63:H69" si="9">G63/E63</f>
        <v>0.18279538492811578</v>
      </c>
      <c r="I63" s="1169">
        <f t="shared" ref="I63:I66" si="10">G63/B63</f>
        <v>3.7381004945072007</v>
      </c>
      <c r="K63" s="988"/>
      <c r="L63" s="988"/>
    </row>
    <row r="64" spans="1:13" x14ac:dyDescent="0.35">
      <c r="A64" s="23" t="s">
        <v>289</v>
      </c>
      <c r="B64" s="112">
        <v>175.54740265999999</v>
      </c>
      <c r="C64" s="111">
        <v>0</v>
      </c>
      <c r="D64" s="111">
        <v>1</v>
      </c>
      <c r="E64" s="112">
        <v>545.25131103678996</v>
      </c>
      <c r="F64" s="287">
        <f t="shared" si="8"/>
        <v>3.1060061429267174</v>
      </c>
      <c r="G64" s="136">
        <v>88.394830331687302</v>
      </c>
      <c r="H64" s="111">
        <f t="shared" si="9"/>
        <v>0.16211759337837336</v>
      </c>
      <c r="I64" s="160">
        <f t="shared" si="10"/>
        <v>0.50353824090972343</v>
      </c>
      <c r="K64" s="988"/>
      <c r="L64" s="988"/>
    </row>
    <row r="65" spans="1:12" x14ac:dyDescent="0.35">
      <c r="A65" s="1162" t="s">
        <v>290</v>
      </c>
      <c r="B65" s="1170">
        <v>319.36314240199999</v>
      </c>
      <c r="C65" s="1171">
        <v>0</v>
      </c>
      <c r="D65" s="1171">
        <v>1</v>
      </c>
      <c r="E65" s="1170">
        <v>798.16809999999498</v>
      </c>
      <c r="F65" s="1172">
        <f t="shared" si="8"/>
        <v>2.4992492683933349</v>
      </c>
      <c r="G65" s="1173">
        <v>522.52118090572606</v>
      </c>
      <c r="H65" s="1166">
        <f t="shared" si="9"/>
        <v>0.65465054404671064</v>
      </c>
      <c r="I65" s="1169">
        <f t="shared" si="10"/>
        <v>1.6361348932620403</v>
      </c>
      <c r="K65" s="988"/>
      <c r="L65" s="988"/>
    </row>
    <row r="66" spans="1:12" x14ac:dyDescent="0.35">
      <c r="A66" s="23" t="s">
        <v>291</v>
      </c>
      <c r="B66" s="108">
        <v>198.73782031299999</v>
      </c>
      <c r="C66" s="161">
        <v>0</v>
      </c>
      <c r="D66" s="161">
        <v>1</v>
      </c>
      <c r="E66" s="108">
        <v>206.940771799629</v>
      </c>
      <c r="F66" s="285">
        <f t="shared" si="8"/>
        <v>1.0412752412887989</v>
      </c>
      <c r="G66" s="288">
        <v>59.178923501005897</v>
      </c>
      <c r="H66" s="111">
        <f t="shared" si="9"/>
        <v>0.28597034304243368</v>
      </c>
      <c r="I66" s="160">
        <f t="shared" si="10"/>
        <v>0.2977738379529507</v>
      </c>
      <c r="K66" s="988"/>
      <c r="L66" s="988"/>
    </row>
    <row r="67" spans="1:12" x14ac:dyDescent="0.35">
      <c r="A67" s="1163" t="s">
        <v>292</v>
      </c>
      <c r="B67" s="1170">
        <v>0</v>
      </c>
      <c r="C67" s="1171">
        <v>0</v>
      </c>
      <c r="D67" s="1171">
        <v>1</v>
      </c>
      <c r="E67" s="1170"/>
      <c r="F67" s="1172">
        <v>0</v>
      </c>
      <c r="G67" s="1173"/>
      <c r="H67" s="1166">
        <v>0</v>
      </c>
      <c r="I67" s="1169">
        <v>0</v>
      </c>
      <c r="K67" s="988"/>
      <c r="L67" s="988"/>
    </row>
    <row r="68" spans="1:12" x14ac:dyDescent="0.35">
      <c r="A68" s="24" t="s">
        <v>293</v>
      </c>
      <c r="B68" s="105">
        <v>6.6702916029999999</v>
      </c>
      <c r="C68" s="106">
        <v>0</v>
      </c>
      <c r="D68" s="106">
        <v>1</v>
      </c>
      <c r="E68" s="105">
        <v>28.887</v>
      </c>
      <c r="F68" s="286">
        <f>E68/B68</f>
        <v>4.3306952258290954</v>
      </c>
      <c r="G68" s="289">
        <v>6.5696061059266597</v>
      </c>
      <c r="H68" s="111">
        <f>G68/E68</f>
        <v>0.22742431217941148</v>
      </c>
      <c r="I68" s="160">
        <f>G68/B68</f>
        <v>0.98490538299284303</v>
      </c>
      <c r="K68" s="988"/>
      <c r="L68" s="988"/>
    </row>
    <row r="69" spans="1:12" x14ac:dyDescent="0.35">
      <c r="A69" s="1179" t="s">
        <v>294</v>
      </c>
      <c r="B69" s="1174">
        <v>101.518632158</v>
      </c>
      <c r="C69" s="1175">
        <v>0</v>
      </c>
      <c r="D69" s="1175">
        <v>1</v>
      </c>
      <c r="E69" s="1174">
        <v>484.17405582524202</v>
      </c>
      <c r="F69" s="1176">
        <f t="shared" si="8"/>
        <v>4.7693122487278066</v>
      </c>
      <c r="G69" s="1177">
        <v>208.031118389672</v>
      </c>
      <c r="H69" s="1178">
        <f t="shared" si="9"/>
        <v>0.42966184554250225</v>
      </c>
      <c r="I69" s="1186">
        <f>G69/B69</f>
        <v>2.0491915027568508</v>
      </c>
      <c r="K69" s="988"/>
      <c r="L69" s="988"/>
    </row>
    <row r="70" spans="1:12" x14ac:dyDescent="0.35">
      <c r="B70" s="118"/>
      <c r="C70" s="137"/>
      <c r="D70" s="137"/>
      <c r="E70" s="120"/>
      <c r="F70" s="117"/>
      <c r="G70" s="117"/>
      <c r="H70" s="110"/>
      <c r="I70" s="138"/>
      <c r="J70" s="36"/>
      <c r="K70" s="988"/>
      <c r="L70" s="988"/>
    </row>
    <row r="71" spans="1:12" ht="159" customHeight="1" x14ac:dyDescent="0.35">
      <c r="A71" s="1469" t="s">
        <v>809</v>
      </c>
      <c r="B71" s="1469"/>
      <c r="C71" s="1469"/>
      <c r="D71" s="1469"/>
      <c r="E71" s="1469"/>
      <c r="F71" s="1469"/>
      <c r="G71" s="1469"/>
      <c r="H71" s="1469"/>
      <c r="I71" s="1469"/>
      <c r="J71" s="40"/>
      <c r="K71" s="1022"/>
      <c r="L71" s="988"/>
    </row>
    <row r="72" spans="1:12" ht="20.25" customHeight="1" x14ac:dyDescent="0.35"/>
    <row r="73" spans="1:12" x14ac:dyDescent="0.35">
      <c r="A73" s="1464" t="s">
        <v>295</v>
      </c>
      <c r="B73" s="1464"/>
      <c r="C73" s="1464"/>
      <c r="D73" s="1464"/>
      <c r="E73" s="1464"/>
      <c r="F73" s="1464"/>
      <c r="G73" s="145"/>
      <c r="H73" s="145"/>
      <c r="I73" s="31"/>
      <c r="J73" s="31"/>
    </row>
    <row r="74" spans="1:12" ht="18.75" customHeight="1" x14ac:dyDescent="0.35">
      <c r="A74" s="1465"/>
      <c r="B74" s="1465"/>
      <c r="C74" s="1465"/>
      <c r="D74" s="1465"/>
      <c r="E74" s="1465"/>
      <c r="F74" s="1465"/>
      <c r="G74" s="145"/>
      <c r="H74" s="145"/>
      <c r="I74" s="31"/>
      <c r="J74" s="31"/>
    </row>
    <row r="75" spans="1:12" ht="36.75" customHeight="1" x14ac:dyDescent="0.35">
      <c r="A75" s="27"/>
      <c r="B75" s="1007" t="s">
        <v>258</v>
      </c>
      <c r="C75" s="99" t="s">
        <v>279</v>
      </c>
      <c r="D75" s="99" t="s">
        <v>280</v>
      </c>
      <c r="E75" s="1006" t="s">
        <v>296</v>
      </c>
      <c r="F75" s="132" t="s">
        <v>260</v>
      </c>
      <c r="G75" s="170"/>
      <c r="H75" s="1010"/>
      <c r="I75" s="1011"/>
      <c r="J75" s="1011"/>
    </row>
    <row r="76" spans="1:12" ht="33.75" customHeight="1" x14ac:dyDescent="0.35">
      <c r="A76" s="1148" t="s">
        <v>297</v>
      </c>
      <c r="B76" s="1187">
        <f>SUM(B77,B88,B99)</f>
        <v>5280.1347591460035</v>
      </c>
      <c r="C76" s="1150">
        <v>0</v>
      </c>
      <c r="D76" s="1150">
        <v>1</v>
      </c>
      <c r="E76" s="1187">
        <f>SUM(E77,E88,E99)</f>
        <v>60064.672477352637</v>
      </c>
      <c r="F76" s="1188">
        <f>E76/B76</f>
        <v>11.375594604533797</v>
      </c>
      <c r="G76" s="170"/>
      <c r="H76" s="994"/>
      <c r="I76" s="1011"/>
      <c r="J76" s="1011"/>
    </row>
    <row r="77" spans="1:12" x14ac:dyDescent="0.35">
      <c r="A77" s="1148" t="s">
        <v>298</v>
      </c>
      <c r="B77" s="1189">
        <f>SUM(B78:B87)</f>
        <v>46.887215980000008</v>
      </c>
      <c r="C77" s="1150">
        <v>0</v>
      </c>
      <c r="D77" s="1150">
        <v>1</v>
      </c>
      <c r="E77" s="1187">
        <f>SUM(E78:E87)</f>
        <v>1078.9961602113765</v>
      </c>
      <c r="F77" s="1188">
        <f>E77/B77</f>
        <v>23.01258749659242</v>
      </c>
      <c r="G77" s="182"/>
      <c r="H77" s="1012"/>
      <c r="I77" s="988"/>
      <c r="J77" s="988"/>
    </row>
    <row r="78" spans="1:12" x14ac:dyDescent="0.35">
      <c r="A78" s="28" t="s">
        <v>299</v>
      </c>
      <c r="B78" s="572">
        <v>0</v>
      </c>
      <c r="C78" s="139">
        <v>0</v>
      </c>
      <c r="D78" s="139">
        <v>1</v>
      </c>
      <c r="E78" s="572">
        <v>0</v>
      </c>
      <c r="F78" s="164">
        <v>0</v>
      </c>
      <c r="G78" s="173"/>
      <c r="H78" s="1012"/>
      <c r="I78" s="988"/>
      <c r="J78" s="988"/>
    </row>
    <row r="79" spans="1:12" x14ac:dyDescent="0.35">
      <c r="A79" s="1190" t="s">
        <v>300</v>
      </c>
      <c r="B79" s="1169">
        <v>33.863464739999998</v>
      </c>
      <c r="C79" s="1191">
        <v>0</v>
      </c>
      <c r="D79" s="1192">
        <v>1</v>
      </c>
      <c r="E79" s="1169">
        <v>642.07181792720496</v>
      </c>
      <c r="F79" s="1193">
        <f>E79/B79</f>
        <v>18.96060615347433</v>
      </c>
      <c r="G79" s="151"/>
      <c r="H79" s="988"/>
      <c r="I79" s="988"/>
      <c r="J79" s="988"/>
    </row>
    <row r="80" spans="1:12" x14ac:dyDescent="0.35">
      <c r="A80" s="28" t="s">
        <v>301</v>
      </c>
      <c r="B80" s="160">
        <v>2.50541203</v>
      </c>
      <c r="C80" s="101">
        <v>0</v>
      </c>
      <c r="D80" s="100">
        <v>1</v>
      </c>
      <c r="E80" s="160">
        <v>59.352561134222299</v>
      </c>
      <c r="F80" s="165">
        <f t="shared" ref="F80:F98" si="11">E80/B80</f>
        <v>23.689740618920194</v>
      </c>
      <c r="G80" s="151"/>
      <c r="H80" s="988"/>
      <c r="I80" s="988"/>
      <c r="J80" s="988"/>
    </row>
    <row r="81" spans="1:10" x14ac:dyDescent="0.35">
      <c r="A81" s="1190" t="s">
        <v>302</v>
      </c>
      <c r="B81" s="1194">
        <v>0.17681305999999999</v>
      </c>
      <c r="C81" s="1195">
        <v>0</v>
      </c>
      <c r="D81" s="1196">
        <v>1</v>
      </c>
      <c r="E81" s="1194">
        <v>6.6016672797029896</v>
      </c>
      <c r="F81" s="1197">
        <f t="shared" si="11"/>
        <v>37.33698901938007</v>
      </c>
      <c r="G81" s="174"/>
      <c r="H81" s="988"/>
      <c r="I81" s="988"/>
      <c r="J81" s="988"/>
    </row>
    <row r="82" spans="1:10" x14ac:dyDescent="0.35">
      <c r="A82" s="23" t="s">
        <v>303</v>
      </c>
      <c r="B82" s="573">
        <v>8.1149689999999997E-2</v>
      </c>
      <c r="C82" s="103">
        <v>0</v>
      </c>
      <c r="D82" s="103">
        <v>1</v>
      </c>
      <c r="E82" s="573">
        <v>8.6697443467605595</v>
      </c>
      <c r="F82" s="283">
        <f>E82/B82</f>
        <v>106.83644443694806</v>
      </c>
      <c r="G82" s="175"/>
      <c r="H82" s="988"/>
      <c r="I82" s="988"/>
      <c r="J82" s="988"/>
    </row>
    <row r="83" spans="1:10" x14ac:dyDescent="0.35">
      <c r="A83" s="1163" t="s">
        <v>304</v>
      </c>
      <c r="B83" s="1194">
        <v>7.9663851000000001</v>
      </c>
      <c r="C83" s="1196">
        <v>0</v>
      </c>
      <c r="D83" s="1196">
        <v>1</v>
      </c>
      <c r="E83" s="1194">
        <v>321.247623052829</v>
      </c>
      <c r="F83" s="1197">
        <f t="shared" si="11"/>
        <v>40.325394645160827</v>
      </c>
      <c r="G83" s="176"/>
      <c r="H83" s="988"/>
      <c r="I83" s="988"/>
      <c r="J83" s="988"/>
    </row>
    <row r="84" spans="1:10" x14ac:dyDescent="0.35">
      <c r="A84" s="23" t="s">
        <v>305</v>
      </c>
      <c r="B84" s="574">
        <v>7.4287640000000002E-2</v>
      </c>
      <c r="C84" s="103">
        <v>0</v>
      </c>
      <c r="D84" s="103">
        <v>1</v>
      </c>
      <c r="E84" s="574">
        <v>0</v>
      </c>
      <c r="F84" s="284">
        <f t="shared" si="11"/>
        <v>0</v>
      </c>
      <c r="G84" s="176"/>
      <c r="H84" s="988"/>
      <c r="I84" s="988"/>
      <c r="J84" s="988"/>
    </row>
    <row r="85" spans="1:10" x14ac:dyDescent="0.35">
      <c r="A85" s="1163" t="s">
        <v>306</v>
      </c>
      <c r="B85" s="1169">
        <v>1.1836388600000001</v>
      </c>
      <c r="C85" s="1191">
        <v>0</v>
      </c>
      <c r="D85" s="1191">
        <v>1</v>
      </c>
      <c r="E85" s="1198">
        <v>35.982174255157602</v>
      </c>
      <c r="F85" s="1193">
        <f t="shared" si="11"/>
        <v>30.399622275968195</v>
      </c>
      <c r="G85" s="177"/>
      <c r="H85" s="988"/>
      <c r="I85" s="988"/>
      <c r="J85" s="988"/>
    </row>
    <row r="86" spans="1:10" x14ac:dyDescent="0.35">
      <c r="A86" s="140" t="s">
        <v>307</v>
      </c>
      <c r="B86" s="574">
        <v>0.42219362999999999</v>
      </c>
      <c r="C86" s="103">
        <v>0</v>
      </c>
      <c r="D86" s="103">
        <v>1</v>
      </c>
      <c r="E86" s="575">
        <v>0.93102461724047003</v>
      </c>
      <c r="F86" s="284">
        <f t="shared" si="11"/>
        <v>2.2052076371698695</v>
      </c>
      <c r="G86" s="176"/>
      <c r="H86" s="988"/>
      <c r="I86" s="988"/>
      <c r="J86" s="988"/>
    </row>
    <row r="87" spans="1:10" x14ac:dyDescent="0.35">
      <c r="A87" s="1199" t="s">
        <v>308</v>
      </c>
      <c r="B87" s="1200">
        <v>0.61387122999999999</v>
      </c>
      <c r="C87" s="1201">
        <v>0</v>
      </c>
      <c r="D87" s="1201">
        <v>1</v>
      </c>
      <c r="E87" s="1202">
        <v>4.13954759825869</v>
      </c>
      <c r="F87" s="1203">
        <f t="shared" si="11"/>
        <v>6.7433484352389179</v>
      </c>
      <c r="G87" s="178"/>
      <c r="H87" s="988"/>
      <c r="I87" s="988"/>
      <c r="J87" s="988"/>
    </row>
    <row r="88" spans="1:10" x14ac:dyDescent="0.35">
      <c r="A88" s="1204" t="s">
        <v>24</v>
      </c>
      <c r="B88" s="1205">
        <f>SUM(B89:B98)</f>
        <v>757.35472860599987</v>
      </c>
      <c r="C88" s="1206">
        <v>0</v>
      </c>
      <c r="D88" s="1206">
        <v>1</v>
      </c>
      <c r="E88" s="1207">
        <f>SUM(E89:E98)</f>
        <v>10844.465064429312</v>
      </c>
      <c r="F88" s="1208">
        <f>E88/B88</f>
        <v>14.31887153380533</v>
      </c>
      <c r="G88" s="182"/>
      <c r="H88" s="1012"/>
      <c r="I88" s="988"/>
      <c r="J88" s="988"/>
    </row>
    <row r="89" spans="1:10" x14ac:dyDescent="0.35">
      <c r="A89" s="28" t="s">
        <v>299</v>
      </c>
      <c r="B89" s="572">
        <v>0.69271703100000004</v>
      </c>
      <c r="C89" s="139">
        <v>0</v>
      </c>
      <c r="D89" s="139">
        <v>1</v>
      </c>
      <c r="E89" s="572">
        <v>6.3990855844801402</v>
      </c>
      <c r="F89" s="164">
        <f t="shared" si="11"/>
        <v>9.2376616975079688</v>
      </c>
      <c r="G89" s="173"/>
      <c r="H89" s="988"/>
      <c r="I89" s="988"/>
      <c r="J89" s="988"/>
    </row>
    <row r="90" spans="1:10" x14ac:dyDescent="0.35">
      <c r="A90" s="1190" t="s">
        <v>300</v>
      </c>
      <c r="B90" s="1169">
        <v>588.23603237299994</v>
      </c>
      <c r="C90" s="1191">
        <v>0</v>
      </c>
      <c r="D90" s="1192">
        <v>1</v>
      </c>
      <c r="E90" s="1169">
        <v>8541.5584487749493</v>
      </c>
      <c r="F90" s="1193">
        <f t="shared" si="11"/>
        <v>14.520631139030183</v>
      </c>
      <c r="G90" s="151"/>
      <c r="H90" s="988"/>
      <c r="I90" s="988"/>
      <c r="J90" s="988"/>
    </row>
    <row r="91" spans="1:10" x14ac:dyDescent="0.35">
      <c r="A91" s="28" t="s">
        <v>301</v>
      </c>
      <c r="B91" s="160">
        <v>28.884128424</v>
      </c>
      <c r="C91" s="101">
        <v>0</v>
      </c>
      <c r="D91" s="100">
        <v>1</v>
      </c>
      <c r="E91" s="160">
        <v>330.082282837626</v>
      </c>
      <c r="F91" s="165">
        <f t="shared" si="11"/>
        <v>11.427808310233056</v>
      </c>
      <c r="G91" s="151"/>
      <c r="H91" s="988"/>
      <c r="I91" s="988"/>
      <c r="J91" s="988"/>
    </row>
    <row r="92" spans="1:10" x14ac:dyDescent="0.35">
      <c r="A92" s="1190" t="s">
        <v>302</v>
      </c>
      <c r="B92" s="1194">
        <v>1.547476101</v>
      </c>
      <c r="C92" s="1195">
        <v>0</v>
      </c>
      <c r="D92" s="1196">
        <v>1</v>
      </c>
      <c r="E92" s="1194">
        <v>27.933445524215401</v>
      </c>
      <c r="F92" s="1197">
        <f t="shared" si="11"/>
        <v>18.050970548859805</v>
      </c>
      <c r="G92" s="174"/>
      <c r="H92" s="988"/>
      <c r="I92" s="988"/>
      <c r="J92" s="988"/>
    </row>
    <row r="93" spans="1:10" x14ac:dyDescent="0.35">
      <c r="A93" s="23" t="s">
        <v>303</v>
      </c>
      <c r="B93" s="573">
        <v>0.32438750999999999</v>
      </c>
      <c r="C93" s="103">
        <v>0</v>
      </c>
      <c r="D93" s="103">
        <v>1</v>
      </c>
      <c r="E93" s="573">
        <v>0</v>
      </c>
      <c r="F93" s="283">
        <f t="shared" si="11"/>
        <v>0</v>
      </c>
      <c r="G93" s="175"/>
      <c r="H93" s="988"/>
      <c r="I93" s="988"/>
      <c r="J93" s="988"/>
    </row>
    <row r="94" spans="1:10" x14ac:dyDescent="0.35">
      <c r="A94" s="1163" t="s">
        <v>304</v>
      </c>
      <c r="B94" s="1194">
        <v>1.670408482</v>
      </c>
      <c r="C94" s="1196">
        <v>0</v>
      </c>
      <c r="D94" s="1196">
        <v>1</v>
      </c>
      <c r="E94" s="1194">
        <v>25.4782850529059</v>
      </c>
      <c r="F94" s="1197">
        <f t="shared" si="11"/>
        <v>15.252727298415323</v>
      </c>
      <c r="G94" s="176"/>
      <c r="H94" s="988"/>
      <c r="I94" s="988"/>
      <c r="J94" s="988"/>
    </row>
    <row r="95" spans="1:10" x14ac:dyDescent="0.35">
      <c r="A95" s="23" t="s">
        <v>305</v>
      </c>
      <c r="B95" s="574">
        <v>74.105576131000007</v>
      </c>
      <c r="C95" s="103">
        <v>0</v>
      </c>
      <c r="D95" s="103">
        <v>1</v>
      </c>
      <c r="E95" s="574">
        <v>1543.3545246495901</v>
      </c>
      <c r="F95" s="284">
        <f t="shared" si="11"/>
        <v>20.826429065490668</v>
      </c>
      <c r="G95" s="176"/>
      <c r="H95" s="988"/>
      <c r="I95" s="988"/>
      <c r="J95" s="988"/>
    </row>
    <row r="96" spans="1:10" x14ac:dyDescent="0.35">
      <c r="A96" s="1163" t="s">
        <v>306</v>
      </c>
      <c r="B96" s="1169">
        <v>11.15997913</v>
      </c>
      <c r="C96" s="1191">
        <v>0</v>
      </c>
      <c r="D96" s="1191">
        <v>1</v>
      </c>
      <c r="E96" s="1198">
        <v>261.54205276187997</v>
      </c>
      <c r="F96" s="1193">
        <f t="shared" si="11"/>
        <v>23.43571163666504</v>
      </c>
      <c r="G96" s="177"/>
      <c r="H96" s="988"/>
      <c r="I96" s="988"/>
      <c r="J96" s="988"/>
    </row>
    <row r="97" spans="1:10" x14ac:dyDescent="0.35">
      <c r="A97" s="140" t="s">
        <v>307</v>
      </c>
      <c r="B97" s="574">
        <v>29.009933405000002</v>
      </c>
      <c r="C97" s="103">
        <v>0</v>
      </c>
      <c r="D97" s="103">
        <v>1</v>
      </c>
      <c r="E97" s="575">
        <v>28.430647977183099</v>
      </c>
      <c r="F97" s="284">
        <f t="shared" si="11"/>
        <v>0.98003148026127285</v>
      </c>
      <c r="G97" s="176"/>
      <c r="H97" s="988"/>
      <c r="I97" s="988"/>
      <c r="J97" s="988"/>
    </row>
    <row r="98" spans="1:10" x14ac:dyDescent="0.35">
      <c r="A98" s="1199" t="s">
        <v>308</v>
      </c>
      <c r="B98" s="1200">
        <v>21.724090018999998</v>
      </c>
      <c r="C98" s="1201">
        <v>0</v>
      </c>
      <c r="D98" s="1201">
        <v>1</v>
      </c>
      <c r="E98" s="1202">
        <v>79.686291266479799</v>
      </c>
      <c r="F98" s="1203">
        <f t="shared" si="11"/>
        <v>3.6681072117076372</v>
      </c>
      <c r="G98" s="178"/>
      <c r="H98" s="988"/>
      <c r="I98" s="988"/>
      <c r="J98" s="988"/>
    </row>
    <row r="99" spans="1:10" ht="20.25" customHeight="1" x14ac:dyDescent="0.35">
      <c r="A99" s="1204" t="s">
        <v>25</v>
      </c>
      <c r="B99" s="1207">
        <f>+B100+B111</f>
        <v>4475.8928145600039</v>
      </c>
      <c r="C99" s="1206">
        <v>0</v>
      </c>
      <c r="D99" s="1206">
        <v>1</v>
      </c>
      <c r="E99" s="1207">
        <f>+E100+E111</f>
        <v>48141.211252711946</v>
      </c>
      <c r="F99" s="1209">
        <f>+E99/B99</f>
        <v>10.755666689807539</v>
      </c>
      <c r="G99" s="171"/>
      <c r="H99" s="1012"/>
      <c r="I99" s="988"/>
      <c r="J99" s="988"/>
    </row>
    <row r="100" spans="1:10" x14ac:dyDescent="0.35">
      <c r="A100" s="30" t="s">
        <v>309</v>
      </c>
      <c r="B100" s="531">
        <f>SUM(B101:B110)</f>
        <v>4184.2928145600035</v>
      </c>
      <c r="C100" s="183">
        <v>0</v>
      </c>
      <c r="D100" s="183">
        <v>1</v>
      </c>
      <c r="E100" s="531">
        <f>SUM(E101:E110)</f>
        <v>41891.861252711948</v>
      </c>
      <c r="F100" s="532">
        <f t="shared" ref="F100:F110" si="12">+E100/B100</f>
        <v>10.011694474856453</v>
      </c>
      <c r="G100" s="172"/>
      <c r="H100" s="1012"/>
      <c r="I100" s="988"/>
      <c r="J100" s="988"/>
    </row>
    <row r="101" spans="1:10" x14ac:dyDescent="0.35">
      <c r="A101" s="1190" t="s">
        <v>299</v>
      </c>
      <c r="B101" s="1210">
        <v>2.07820377</v>
      </c>
      <c r="C101" s="1211">
        <v>0</v>
      </c>
      <c r="D101" s="1211">
        <v>1</v>
      </c>
      <c r="E101" s="1210">
        <v>44.793599091360981</v>
      </c>
      <c r="F101" s="1212">
        <f t="shared" si="12"/>
        <v>21.553997609849866</v>
      </c>
      <c r="G101" s="173"/>
      <c r="H101" s="1012"/>
      <c r="I101" s="988"/>
      <c r="J101" s="988"/>
    </row>
    <row r="102" spans="1:10" x14ac:dyDescent="0.35">
      <c r="A102" s="28" t="s">
        <v>300</v>
      </c>
      <c r="B102" s="167">
        <v>525.66197874000022</v>
      </c>
      <c r="C102" s="100">
        <v>0</v>
      </c>
      <c r="D102" s="101">
        <v>1</v>
      </c>
      <c r="E102" s="167">
        <v>9079.3353051599224</v>
      </c>
      <c r="F102" s="528">
        <f t="shared" si="12"/>
        <v>17.272193296009124</v>
      </c>
      <c r="G102" s="151"/>
      <c r="H102" s="1012"/>
      <c r="I102" s="988"/>
      <c r="J102" s="988"/>
    </row>
    <row r="103" spans="1:10" x14ac:dyDescent="0.35">
      <c r="A103" s="1190" t="s">
        <v>301</v>
      </c>
      <c r="B103" s="1213">
        <v>294.04370483000037</v>
      </c>
      <c r="C103" s="1214">
        <v>0</v>
      </c>
      <c r="D103" s="1215">
        <v>1</v>
      </c>
      <c r="E103" s="1213">
        <v>4244.2192883573562</v>
      </c>
      <c r="F103" s="1216">
        <f t="shared" si="12"/>
        <v>14.433974333207122</v>
      </c>
      <c r="G103" s="151"/>
      <c r="H103" s="1012"/>
      <c r="I103" s="988"/>
      <c r="J103" s="988"/>
    </row>
    <row r="104" spans="1:10" x14ac:dyDescent="0.35">
      <c r="A104" s="28" t="s">
        <v>302</v>
      </c>
      <c r="B104" s="168">
        <v>20.280967270000005</v>
      </c>
      <c r="C104" s="102">
        <v>0</v>
      </c>
      <c r="D104" s="103">
        <v>1</v>
      </c>
      <c r="E104" s="168">
        <v>282.43817141151123</v>
      </c>
      <c r="F104" s="529">
        <f t="shared" si="12"/>
        <v>13.926267305272919</v>
      </c>
      <c r="G104" s="174"/>
      <c r="H104" s="131"/>
      <c r="I104" s="988"/>
      <c r="J104" s="988"/>
    </row>
    <row r="105" spans="1:10" x14ac:dyDescent="0.35">
      <c r="A105" s="1163" t="s">
        <v>303</v>
      </c>
      <c r="B105" s="1217">
        <v>0.37198152000000001</v>
      </c>
      <c r="C105" s="1218">
        <v>0</v>
      </c>
      <c r="D105" s="1218">
        <v>1</v>
      </c>
      <c r="E105" s="1217">
        <v>4.9704021866840407</v>
      </c>
      <c r="F105" s="1219">
        <f t="shared" si="12"/>
        <v>13.361959988453298</v>
      </c>
      <c r="G105" s="175"/>
      <c r="H105" s="1001"/>
      <c r="I105" s="988"/>
      <c r="J105" s="988"/>
    </row>
    <row r="106" spans="1:10" x14ac:dyDescent="0.35">
      <c r="A106" s="23" t="s">
        <v>304</v>
      </c>
      <c r="B106" s="168">
        <v>2.8873546399999994</v>
      </c>
      <c r="C106" s="103">
        <v>0</v>
      </c>
      <c r="D106" s="103">
        <v>1</v>
      </c>
      <c r="E106" s="168">
        <v>206.14248815532926</v>
      </c>
      <c r="F106" s="529">
        <f t="shared" si="12"/>
        <v>71.394931990525862</v>
      </c>
      <c r="G106" s="176"/>
      <c r="H106" s="1001"/>
      <c r="I106" s="988"/>
      <c r="J106" s="988"/>
    </row>
    <row r="107" spans="1:10" x14ac:dyDescent="0.35">
      <c r="A107" s="1163" t="s">
        <v>305</v>
      </c>
      <c r="B107" s="1217">
        <v>697.60178607000114</v>
      </c>
      <c r="C107" s="1218">
        <v>0</v>
      </c>
      <c r="D107" s="1218">
        <v>1</v>
      </c>
      <c r="E107" s="1217">
        <v>18293.378195459718</v>
      </c>
      <c r="F107" s="1220">
        <f t="shared" si="12"/>
        <v>26.223238759919202</v>
      </c>
      <c r="G107" s="176"/>
      <c r="H107" s="1001"/>
      <c r="I107" s="988"/>
      <c r="J107" s="988"/>
    </row>
    <row r="108" spans="1:10" x14ac:dyDescent="0.35">
      <c r="A108" s="23" t="s">
        <v>306</v>
      </c>
      <c r="B108" s="167">
        <v>146.94356253999987</v>
      </c>
      <c r="C108" s="100">
        <v>0</v>
      </c>
      <c r="D108" s="100">
        <v>1</v>
      </c>
      <c r="E108" s="167">
        <v>4356.0279822064822</v>
      </c>
      <c r="F108" s="528">
        <f t="shared" si="12"/>
        <v>29.644224673134062</v>
      </c>
      <c r="G108" s="177"/>
      <c r="H108" s="1001"/>
      <c r="I108" s="988"/>
      <c r="J108" s="988"/>
    </row>
    <row r="109" spans="1:10" ht="13.5" customHeight="1" x14ac:dyDescent="0.35">
      <c r="A109" s="1221" t="s">
        <v>307</v>
      </c>
      <c r="B109" s="1217">
        <v>1611.5562346999993</v>
      </c>
      <c r="C109" s="1218">
        <v>0</v>
      </c>
      <c r="D109" s="1218">
        <v>1</v>
      </c>
      <c r="E109" s="1217">
        <v>1654.9629822507607</v>
      </c>
      <c r="F109" s="1220">
        <f t="shared" si="12"/>
        <v>1.0269346775595714</v>
      </c>
      <c r="G109" s="176"/>
      <c r="H109" s="1001"/>
      <c r="I109" s="988"/>
      <c r="J109" s="988"/>
    </row>
    <row r="110" spans="1:10" ht="15.75" customHeight="1" x14ac:dyDescent="0.35">
      <c r="A110" s="29" t="s">
        <v>308</v>
      </c>
      <c r="B110" s="527">
        <v>882.8670404800024</v>
      </c>
      <c r="C110" s="104">
        <v>0</v>
      </c>
      <c r="D110" s="104">
        <v>1</v>
      </c>
      <c r="E110" s="527">
        <v>3725.5928384328222</v>
      </c>
      <c r="F110" s="530">
        <f t="shared" si="12"/>
        <v>4.2198798546237155</v>
      </c>
      <c r="G110" s="178"/>
      <c r="H110" s="1001"/>
      <c r="I110" s="988"/>
      <c r="J110" s="988"/>
    </row>
    <row r="111" spans="1:10" ht="25.5" customHeight="1" x14ac:dyDescent="0.35">
      <c r="A111" s="1222" t="s">
        <v>808</v>
      </c>
      <c r="B111" s="1223">
        <f>SUM(B112:B121)</f>
        <v>291.60000000000002</v>
      </c>
      <c r="C111" s="1224">
        <v>0</v>
      </c>
      <c r="D111" s="1224">
        <v>1</v>
      </c>
      <c r="E111" s="1223">
        <f>SUM(E112:E121)</f>
        <v>6249.35</v>
      </c>
      <c r="F111" s="1223">
        <f>IFERROR(E111/B111,0)</f>
        <v>21.431241426611798</v>
      </c>
      <c r="G111" s="150"/>
      <c r="H111" s="1002"/>
      <c r="I111" s="988"/>
      <c r="J111" s="988"/>
    </row>
    <row r="112" spans="1:10" x14ac:dyDescent="0.35">
      <c r="A112" s="28" t="s">
        <v>299</v>
      </c>
      <c r="B112" s="533">
        <v>0.8</v>
      </c>
      <c r="C112" s="139">
        <v>0</v>
      </c>
      <c r="D112" s="139">
        <v>1</v>
      </c>
      <c r="E112" s="166">
        <v>1.45</v>
      </c>
      <c r="F112" s="534">
        <f t="shared" ref="F112:F121" si="13">IFERROR(E112/B112,0)</f>
        <v>1.8124999999999998</v>
      </c>
      <c r="G112" s="179"/>
      <c r="H112" s="1013"/>
      <c r="I112" s="988"/>
      <c r="J112" s="988"/>
    </row>
    <row r="113" spans="1:13" x14ac:dyDescent="0.35">
      <c r="A113" s="1190" t="s">
        <v>300</v>
      </c>
      <c r="B113" s="1225">
        <v>3.2</v>
      </c>
      <c r="C113" s="1191">
        <v>0</v>
      </c>
      <c r="D113" s="1192">
        <v>1</v>
      </c>
      <c r="E113" s="1226">
        <v>66.459999999999994</v>
      </c>
      <c r="F113" s="1219">
        <f t="shared" si="13"/>
        <v>20.768749999999997</v>
      </c>
      <c r="G113" s="180"/>
      <c r="H113" s="115"/>
    </row>
    <row r="114" spans="1:13" x14ac:dyDescent="0.35">
      <c r="A114" s="28" t="s">
        <v>301</v>
      </c>
      <c r="B114" s="525">
        <v>22.8</v>
      </c>
      <c r="C114" s="101">
        <v>0</v>
      </c>
      <c r="D114" s="100">
        <v>1</v>
      </c>
      <c r="E114" s="167">
        <v>400.6</v>
      </c>
      <c r="F114" s="535">
        <f t="shared" si="13"/>
        <v>17.570175438596493</v>
      </c>
      <c r="G114" s="180"/>
      <c r="H114" s="115"/>
    </row>
    <row r="115" spans="1:13" x14ac:dyDescent="0.35">
      <c r="A115" s="1190" t="s">
        <v>302</v>
      </c>
      <c r="B115" s="1227">
        <v>55.4</v>
      </c>
      <c r="C115" s="1195">
        <v>0</v>
      </c>
      <c r="D115" s="1196">
        <v>1</v>
      </c>
      <c r="E115" s="1228">
        <v>804.72</v>
      </c>
      <c r="F115" s="1220">
        <f t="shared" si="13"/>
        <v>14.525631768953069</v>
      </c>
      <c r="G115" s="181"/>
      <c r="H115" s="134"/>
    </row>
    <row r="116" spans="1:13" x14ac:dyDescent="0.35">
      <c r="A116" s="23" t="s">
        <v>303</v>
      </c>
      <c r="B116" s="526">
        <v>0</v>
      </c>
      <c r="C116" s="103">
        <v>0</v>
      </c>
      <c r="D116" s="103">
        <v>1</v>
      </c>
      <c r="E116" s="168" t="s">
        <v>310</v>
      </c>
      <c r="F116" s="535">
        <f t="shared" si="13"/>
        <v>0</v>
      </c>
      <c r="G116" s="175"/>
      <c r="H116" s="110"/>
    </row>
    <row r="117" spans="1:13" x14ac:dyDescent="0.35">
      <c r="A117" s="1163" t="s">
        <v>304</v>
      </c>
      <c r="B117" s="1227">
        <v>0.2</v>
      </c>
      <c r="C117" s="1196">
        <v>0</v>
      </c>
      <c r="D117" s="1196">
        <v>1</v>
      </c>
      <c r="E117" s="1228">
        <v>2.5099999999999998</v>
      </c>
      <c r="F117" s="1220">
        <f t="shared" si="13"/>
        <v>12.549999999999999</v>
      </c>
      <c r="G117" s="176"/>
      <c r="H117" s="110"/>
    </row>
    <row r="118" spans="1:13" x14ac:dyDescent="0.35">
      <c r="A118" s="23" t="s">
        <v>305</v>
      </c>
      <c r="B118" s="526">
        <v>66.2</v>
      </c>
      <c r="C118" s="103">
        <v>0</v>
      </c>
      <c r="D118" s="103">
        <v>1</v>
      </c>
      <c r="E118" s="168">
        <v>1612.33</v>
      </c>
      <c r="F118" s="529">
        <f t="shared" si="13"/>
        <v>24.355438066465254</v>
      </c>
      <c r="G118" s="176"/>
      <c r="H118" s="110"/>
    </row>
    <row r="119" spans="1:13" x14ac:dyDescent="0.35">
      <c r="A119" s="1163" t="s">
        <v>306</v>
      </c>
      <c r="B119" s="1225">
        <v>95.1</v>
      </c>
      <c r="C119" s="1191">
        <v>0</v>
      </c>
      <c r="D119" s="1191">
        <v>1</v>
      </c>
      <c r="E119" s="1226">
        <v>3250.36</v>
      </c>
      <c r="F119" s="1219">
        <f t="shared" si="13"/>
        <v>34.178338590956891</v>
      </c>
      <c r="G119" s="175"/>
      <c r="H119" s="110"/>
    </row>
    <row r="120" spans="1:13" x14ac:dyDescent="0.35">
      <c r="A120" s="140" t="s">
        <v>307</v>
      </c>
      <c r="B120" s="526">
        <v>21</v>
      </c>
      <c r="C120" s="103">
        <v>0</v>
      </c>
      <c r="D120" s="103">
        <v>1</v>
      </c>
      <c r="E120" s="168">
        <v>18.62</v>
      </c>
      <c r="F120" s="529">
        <f t="shared" si="13"/>
        <v>0.88666666666666671</v>
      </c>
      <c r="G120" s="176"/>
      <c r="H120" s="110"/>
    </row>
    <row r="121" spans="1:13" x14ac:dyDescent="0.35">
      <c r="A121" s="1199" t="s">
        <v>308</v>
      </c>
      <c r="B121" s="1229">
        <v>26.9</v>
      </c>
      <c r="C121" s="1201">
        <v>0</v>
      </c>
      <c r="D121" s="1201">
        <v>1</v>
      </c>
      <c r="E121" s="1230">
        <v>92.3</v>
      </c>
      <c r="F121" s="1231">
        <f t="shared" si="13"/>
        <v>3.4312267657992566</v>
      </c>
      <c r="G121" s="176"/>
      <c r="H121" s="110"/>
    </row>
    <row r="122" spans="1:13" x14ac:dyDescent="0.35">
      <c r="A122" s="1467"/>
      <c r="B122" s="1467"/>
      <c r="C122" s="1467"/>
      <c r="D122" s="1467"/>
      <c r="E122" s="1467"/>
      <c r="F122" s="1467"/>
      <c r="G122" s="1467"/>
      <c r="H122" s="1467"/>
    </row>
    <row r="123" spans="1:13" ht="176.25" customHeight="1" x14ac:dyDescent="0.35">
      <c r="A123" s="1469" t="s">
        <v>807</v>
      </c>
      <c r="B123" s="1469"/>
      <c r="C123" s="1469"/>
      <c r="D123" s="1469"/>
      <c r="E123" s="1469"/>
      <c r="F123" s="1469"/>
      <c r="G123" s="40"/>
      <c r="H123" s="40"/>
      <c r="I123" s="40"/>
      <c r="J123" s="40"/>
    </row>
    <row r="124" spans="1:13" x14ac:dyDescent="0.35"/>
    <row r="125" spans="1:13" x14ac:dyDescent="0.35">
      <c r="A125" s="1464" t="s">
        <v>311</v>
      </c>
      <c r="B125" s="1464"/>
      <c r="C125" s="1464"/>
      <c r="D125" s="1464"/>
      <c r="E125" s="1464"/>
      <c r="F125" s="1464"/>
      <c r="G125" s="1464"/>
      <c r="H125" s="1464"/>
      <c r="I125" s="145"/>
      <c r="J125" s="145"/>
      <c r="K125" s="988"/>
      <c r="L125" s="988"/>
      <c r="M125" s="988"/>
    </row>
    <row r="126" spans="1:13" x14ac:dyDescent="0.35">
      <c r="A126" s="1465"/>
      <c r="B126" s="1465"/>
      <c r="C126" s="1465"/>
      <c r="D126" s="1465"/>
      <c r="E126" s="1465"/>
      <c r="F126" s="1465"/>
      <c r="G126" s="1465"/>
      <c r="H126" s="1465"/>
      <c r="I126" s="145"/>
      <c r="J126" s="145"/>
      <c r="K126" s="988"/>
      <c r="L126" s="988"/>
      <c r="M126" s="988"/>
    </row>
    <row r="127" spans="1:13" ht="47.25" customHeight="1" x14ac:dyDescent="0.35">
      <c r="A127" s="771"/>
      <c r="B127" s="1007" t="s">
        <v>312</v>
      </c>
      <c r="C127" s="98" t="s">
        <v>313</v>
      </c>
      <c r="D127" s="99" t="s">
        <v>279</v>
      </c>
      <c r="E127" s="99" t="s">
        <v>280</v>
      </c>
      <c r="F127" s="1006" t="s">
        <v>314</v>
      </c>
      <c r="G127" s="133" t="s">
        <v>315</v>
      </c>
      <c r="H127" s="107" t="s">
        <v>260</v>
      </c>
      <c r="J127" s="1014"/>
      <c r="K127" s="988"/>
      <c r="L127" s="988"/>
      <c r="M127" s="988"/>
    </row>
    <row r="128" spans="1:13" ht="18.75" customHeight="1" x14ac:dyDescent="0.35">
      <c r="A128" s="1148" t="s">
        <v>297</v>
      </c>
      <c r="B128" s="1232">
        <f>B129+B140+B151</f>
        <v>18000.956051902001</v>
      </c>
      <c r="C128" s="1150">
        <f>B128/B128</f>
        <v>1</v>
      </c>
      <c r="D128" s="1150">
        <v>0</v>
      </c>
      <c r="E128" s="1150">
        <v>1</v>
      </c>
      <c r="F128" s="1232">
        <f>F129+F140+F151</f>
        <v>134466.62810884867</v>
      </c>
      <c r="G128" s="1233">
        <v>1</v>
      </c>
      <c r="H128" s="1234">
        <f>H129+H140+H151</f>
        <v>18.127243090841532</v>
      </c>
      <c r="J128" s="1015"/>
      <c r="K128" s="988"/>
      <c r="L128" s="988"/>
      <c r="M128" s="988"/>
    </row>
    <row r="129" spans="1:13" ht="18.75" customHeight="1" x14ac:dyDescent="0.35">
      <c r="A129" s="1235" t="s">
        <v>298</v>
      </c>
      <c r="B129" s="1236">
        <f>SUM(B130:B139)</f>
        <v>4156.9702256200017</v>
      </c>
      <c r="C129" s="1237">
        <f>B129/$B$129</f>
        <v>1</v>
      </c>
      <c r="D129" s="1157">
        <v>0</v>
      </c>
      <c r="E129" s="1157">
        <v>1</v>
      </c>
      <c r="F129" s="1236">
        <f>SUM(F130:F139)</f>
        <v>7401.3472133727855</v>
      </c>
      <c r="G129" s="1237">
        <f>F129/$F$129</f>
        <v>1</v>
      </c>
      <c r="H129" s="1238">
        <f>F129/B129</f>
        <v>1.780466736989653</v>
      </c>
      <c r="J129" s="1016"/>
      <c r="K129" s="988"/>
      <c r="L129" s="988"/>
      <c r="M129" s="988"/>
    </row>
    <row r="130" spans="1:13" x14ac:dyDescent="0.35">
      <c r="A130" s="28" t="s">
        <v>316</v>
      </c>
      <c r="B130" s="152">
        <v>1.1576578200000001</v>
      </c>
      <c r="C130" s="154">
        <f>B130/$B$129</f>
        <v>2.7848595423301072E-4</v>
      </c>
      <c r="D130" s="155">
        <v>0</v>
      </c>
      <c r="E130" s="155">
        <v>1</v>
      </c>
      <c r="F130" s="153">
        <v>26.222646186135499</v>
      </c>
      <c r="G130" s="154">
        <f>F130/$F$129</f>
        <v>3.5429558200912818E-3</v>
      </c>
      <c r="H130" s="153">
        <f>F130/B130</f>
        <v>22.651465513475735</v>
      </c>
      <c r="J130" s="988"/>
      <c r="K130" s="988"/>
      <c r="L130" s="988"/>
      <c r="M130" s="988"/>
    </row>
    <row r="131" spans="1:13" ht="18.75" customHeight="1" x14ac:dyDescent="0.35">
      <c r="A131" s="1190" t="s">
        <v>317</v>
      </c>
      <c r="B131" s="1239">
        <v>63.457420620000001</v>
      </c>
      <c r="C131" s="1240">
        <f t="shared" ref="C131:C139" si="14">B131/$B$129</f>
        <v>1.5265305541257632E-2</v>
      </c>
      <c r="D131" s="1241">
        <v>0</v>
      </c>
      <c r="E131" s="1242">
        <v>1</v>
      </c>
      <c r="F131" s="1243">
        <v>878.15302904975795</v>
      </c>
      <c r="G131" s="1240">
        <f>F131/$F$129</f>
        <v>0.11864772773571645</v>
      </c>
      <c r="H131" s="1243">
        <f t="shared" ref="H131:H139" si="15">F131/B131</f>
        <v>13.838460820971168</v>
      </c>
      <c r="J131" s="988"/>
      <c r="K131" s="988"/>
      <c r="L131" s="988"/>
      <c r="M131" s="988"/>
    </row>
    <row r="132" spans="1:13" x14ac:dyDescent="0.35">
      <c r="A132" s="28" t="s">
        <v>318</v>
      </c>
      <c r="B132" s="152">
        <v>25.915061059999999</v>
      </c>
      <c r="C132" s="154">
        <f t="shared" si="14"/>
        <v>6.2341223664008402E-3</v>
      </c>
      <c r="D132" s="157">
        <v>0</v>
      </c>
      <c r="E132" s="158">
        <v>1</v>
      </c>
      <c r="F132" s="153">
        <v>75.504048826622807</v>
      </c>
      <c r="G132" s="154">
        <f>F132/$F$129</f>
        <v>1.0201392618117115E-2</v>
      </c>
      <c r="H132" s="153">
        <f t="shared" si="15"/>
        <v>2.9135200049041603</v>
      </c>
      <c r="J132" s="988"/>
      <c r="K132" s="988"/>
      <c r="L132" s="988"/>
      <c r="M132" s="988"/>
    </row>
    <row r="133" spans="1:13" x14ac:dyDescent="0.35">
      <c r="A133" s="1190" t="s">
        <v>319</v>
      </c>
      <c r="B133" s="1239">
        <v>182.23985930000001</v>
      </c>
      <c r="C133" s="1240">
        <f t="shared" si="14"/>
        <v>4.3839587345810109E-2</v>
      </c>
      <c r="D133" s="1244">
        <v>0</v>
      </c>
      <c r="E133" s="1245">
        <v>1</v>
      </c>
      <c r="F133" s="1243">
        <v>1378.63547878236</v>
      </c>
      <c r="G133" s="1240">
        <f t="shared" ref="G133:G139" si="16">F133/$F$129</f>
        <v>0.1862681805133308</v>
      </c>
      <c r="H133" s="1243">
        <f t="shared" si="15"/>
        <v>7.5649503027374205</v>
      </c>
      <c r="J133" s="988"/>
      <c r="K133" s="988"/>
      <c r="L133" s="988"/>
      <c r="M133" s="988"/>
    </row>
    <row r="134" spans="1:13" x14ac:dyDescent="0.35">
      <c r="A134" s="23" t="s">
        <v>320</v>
      </c>
      <c r="B134" s="152">
        <v>676.64382707000095</v>
      </c>
      <c r="C134" s="154">
        <f t="shared" si="14"/>
        <v>0.16277331574321807</v>
      </c>
      <c r="D134" s="661">
        <v>0</v>
      </c>
      <c r="E134" s="156">
        <v>1</v>
      </c>
      <c r="F134" s="153">
        <v>1403.2258915832699</v>
      </c>
      <c r="G134" s="154">
        <f t="shared" si="16"/>
        <v>0.18959060440346798</v>
      </c>
      <c r="H134" s="153">
        <f t="shared" si="15"/>
        <v>2.0738028419759775</v>
      </c>
      <c r="J134" s="988"/>
      <c r="K134" s="988"/>
      <c r="L134" s="988"/>
      <c r="M134" s="988"/>
    </row>
    <row r="135" spans="1:13" x14ac:dyDescent="0.35">
      <c r="A135" s="1163" t="s">
        <v>321</v>
      </c>
      <c r="B135" s="1239">
        <v>77.552708940000002</v>
      </c>
      <c r="C135" s="1240">
        <f t="shared" si="14"/>
        <v>1.865606553110041E-2</v>
      </c>
      <c r="D135" s="1241">
        <v>0</v>
      </c>
      <c r="E135" s="1245">
        <v>1</v>
      </c>
      <c r="F135" s="1243">
        <v>1574.8892791380699</v>
      </c>
      <c r="G135" s="1240">
        <f t="shared" si="16"/>
        <v>0.21278413695989742</v>
      </c>
      <c r="H135" s="1243">
        <f t="shared" si="15"/>
        <v>20.307340654683131</v>
      </c>
      <c r="J135" s="988"/>
      <c r="K135" s="988"/>
      <c r="L135" s="988"/>
      <c r="M135" s="988"/>
    </row>
    <row r="136" spans="1:13" x14ac:dyDescent="0.35">
      <c r="A136" s="23" t="s">
        <v>161</v>
      </c>
      <c r="B136" s="152">
        <v>45.474752090000003</v>
      </c>
      <c r="C136" s="154">
        <f t="shared" si="14"/>
        <v>1.0939398076448227E-2</v>
      </c>
      <c r="D136" s="106">
        <v>0</v>
      </c>
      <c r="E136" s="106">
        <v>1</v>
      </c>
      <c r="F136" s="153">
        <v>58.335233405519503</v>
      </c>
      <c r="G136" s="154">
        <f t="shared" si="16"/>
        <v>7.8817047388506731E-3</v>
      </c>
      <c r="H136" s="153">
        <f t="shared" si="15"/>
        <v>1.2828048691737135</v>
      </c>
      <c r="J136" s="988"/>
      <c r="K136" s="988"/>
      <c r="L136" s="988"/>
      <c r="M136" s="988"/>
    </row>
    <row r="137" spans="1:13" x14ac:dyDescent="0.35">
      <c r="A137" s="1163" t="s">
        <v>162</v>
      </c>
      <c r="B137" s="1239">
        <v>568.84276729000101</v>
      </c>
      <c r="C137" s="1240">
        <f t="shared" si="14"/>
        <v>0.13684071244584378</v>
      </c>
      <c r="D137" s="1246">
        <v>0</v>
      </c>
      <c r="E137" s="1246">
        <v>1</v>
      </c>
      <c r="F137" s="1243">
        <v>0</v>
      </c>
      <c r="G137" s="1240">
        <f t="shared" si="16"/>
        <v>0</v>
      </c>
      <c r="H137" s="1243">
        <f t="shared" si="15"/>
        <v>0</v>
      </c>
      <c r="J137" s="988"/>
      <c r="K137" s="988"/>
      <c r="L137" s="988"/>
      <c r="M137" s="988"/>
    </row>
    <row r="138" spans="1:13" x14ac:dyDescent="0.35">
      <c r="A138" s="140" t="s">
        <v>322</v>
      </c>
      <c r="B138" s="152">
        <v>750.18760965000001</v>
      </c>
      <c r="C138" s="154">
        <f t="shared" si="14"/>
        <v>0.18046499467965552</v>
      </c>
      <c r="D138" s="106">
        <v>0</v>
      </c>
      <c r="E138" s="106">
        <v>1</v>
      </c>
      <c r="F138" s="153">
        <v>100.04288391498901</v>
      </c>
      <c r="G138" s="154">
        <f t="shared" si="16"/>
        <v>1.3516847815791036E-2</v>
      </c>
      <c r="H138" s="153">
        <f t="shared" si="15"/>
        <v>0.13335715310156082</v>
      </c>
      <c r="J138" s="988"/>
      <c r="K138" s="988"/>
      <c r="L138" s="988"/>
      <c r="M138" s="988"/>
    </row>
    <row r="139" spans="1:13" x14ac:dyDescent="0.35">
      <c r="A139" s="1247" t="s">
        <v>323</v>
      </c>
      <c r="B139" s="1248">
        <v>1765.49856178</v>
      </c>
      <c r="C139" s="1249">
        <f t="shared" si="14"/>
        <v>0.4247080123160325</v>
      </c>
      <c r="D139" s="1250">
        <v>0</v>
      </c>
      <c r="E139" s="1250">
        <v>1</v>
      </c>
      <c r="F139" s="1251">
        <v>1906.3387224860601</v>
      </c>
      <c r="G139" s="1249">
        <f t="shared" si="16"/>
        <v>0.25756644939473711</v>
      </c>
      <c r="H139" s="1251">
        <f t="shared" si="15"/>
        <v>1.0797735912988018</v>
      </c>
      <c r="J139" s="988"/>
      <c r="K139" s="988"/>
      <c r="L139" s="988"/>
      <c r="M139" s="988"/>
    </row>
    <row r="140" spans="1:13" ht="18.75" customHeight="1" x14ac:dyDescent="0.35">
      <c r="A140" s="1235" t="s">
        <v>24</v>
      </c>
      <c r="B140" s="1236">
        <f>SUM(B141:B150)</f>
        <v>10961.544316402</v>
      </c>
      <c r="C140" s="1237">
        <f>B140/$B$140</f>
        <v>1</v>
      </c>
      <c r="D140" s="1157">
        <v>0</v>
      </c>
      <c r="E140" s="1157">
        <v>1</v>
      </c>
      <c r="F140" s="1236">
        <f>SUM(F141:F150)</f>
        <v>108469.81573735783</v>
      </c>
      <c r="G140" s="1237">
        <f>F140/$F$140</f>
        <v>1</v>
      </c>
      <c r="H140" s="1238">
        <f>F140/B140</f>
        <v>9.895486676549039</v>
      </c>
      <c r="J140" s="1016"/>
      <c r="K140" s="988"/>
      <c r="L140" s="988"/>
      <c r="M140" s="988"/>
    </row>
    <row r="141" spans="1:13" x14ac:dyDescent="0.35">
      <c r="A141" s="28" t="s">
        <v>316</v>
      </c>
      <c r="B141" s="152">
        <v>3137.4668897299998</v>
      </c>
      <c r="C141" s="701">
        <f>B141/$B$140</f>
        <v>0.28622489670869999</v>
      </c>
      <c r="D141" s="155">
        <v>0</v>
      </c>
      <c r="E141" s="155">
        <v>1</v>
      </c>
      <c r="F141" s="153">
        <v>70629.129823700801</v>
      </c>
      <c r="G141" s="701">
        <f>F141/$F$140</f>
        <v>0.6511408666418117</v>
      </c>
      <c r="H141" s="153">
        <f>F141/B141</f>
        <v>22.511514003508388</v>
      </c>
      <c r="J141" s="988"/>
      <c r="K141" s="988"/>
      <c r="L141" s="988"/>
      <c r="M141" s="988"/>
    </row>
    <row r="142" spans="1:13" ht="18.75" customHeight="1" x14ac:dyDescent="0.35">
      <c r="A142" s="1190" t="s">
        <v>317</v>
      </c>
      <c r="B142" s="1239">
        <v>662.00849741499997</v>
      </c>
      <c r="C142" s="1252">
        <f t="shared" ref="C142:C150" si="17">B142/$B$140</f>
        <v>6.0393725400938451E-2</v>
      </c>
      <c r="D142" s="1241">
        <v>0</v>
      </c>
      <c r="E142" s="1242">
        <v>1</v>
      </c>
      <c r="F142" s="1243">
        <v>7000.50936625759</v>
      </c>
      <c r="G142" s="1252">
        <f t="shared" ref="G142:G150" si="18">F142/$F$140</f>
        <v>6.4538778080053122E-2</v>
      </c>
      <c r="H142" s="1243">
        <f t="shared" ref="H142:H150" si="19">F142/B142</f>
        <v>10.574651826363356</v>
      </c>
      <c r="J142" s="988"/>
      <c r="K142" s="988"/>
      <c r="L142" s="988"/>
      <c r="M142" s="988"/>
    </row>
    <row r="143" spans="1:13" x14ac:dyDescent="0.35">
      <c r="A143" s="28" t="s">
        <v>318</v>
      </c>
      <c r="B143" s="152">
        <v>503.97778514999999</v>
      </c>
      <c r="C143" s="701">
        <f t="shared" si="17"/>
        <v>4.5976896192983223E-2</v>
      </c>
      <c r="D143" s="157">
        <v>0</v>
      </c>
      <c r="E143" s="158">
        <v>1</v>
      </c>
      <c r="F143" s="153">
        <v>459.16795569750201</v>
      </c>
      <c r="G143" s="701">
        <f t="shared" si="18"/>
        <v>4.2331403679093842E-3</v>
      </c>
      <c r="H143" s="153">
        <f t="shared" si="19"/>
        <v>0.91108768923383965</v>
      </c>
      <c r="J143" s="988"/>
      <c r="K143" s="988"/>
      <c r="L143" s="988"/>
      <c r="M143" s="988"/>
    </row>
    <row r="144" spans="1:13" x14ac:dyDescent="0.35">
      <c r="A144" s="1190" t="s">
        <v>319</v>
      </c>
      <c r="B144" s="1239">
        <v>538.98475752000002</v>
      </c>
      <c r="C144" s="1252">
        <f t="shared" si="17"/>
        <v>4.9170513019183369E-2</v>
      </c>
      <c r="D144" s="1244">
        <v>0</v>
      </c>
      <c r="E144" s="1245">
        <v>1</v>
      </c>
      <c r="F144" s="1243">
        <v>4018.69809837396</v>
      </c>
      <c r="G144" s="1252">
        <f t="shared" si="18"/>
        <v>3.7048999033100501E-2</v>
      </c>
      <c r="H144" s="1243">
        <f t="shared" si="19"/>
        <v>7.4560514788302505</v>
      </c>
      <c r="J144" s="988"/>
      <c r="K144" s="988"/>
      <c r="L144" s="988"/>
      <c r="M144" s="988"/>
    </row>
    <row r="145" spans="1:13" x14ac:dyDescent="0.35">
      <c r="A145" s="23" t="s">
        <v>320</v>
      </c>
      <c r="B145" s="152">
        <v>1233.0849311070001</v>
      </c>
      <c r="C145" s="701">
        <f t="shared" si="17"/>
        <v>0.11249189854224353</v>
      </c>
      <c r="D145" s="661">
        <v>0</v>
      </c>
      <c r="E145" s="156">
        <v>1</v>
      </c>
      <c r="F145" s="153">
        <v>2835.9802111563499</v>
      </c>
      <c r="G145" s="701">
        <f t="shared" si="18"/>
        <v>2.6145339990465356E-2</v>
      </c>
      <c r="H145" s="153">
        <f t="shared" si="19"/>
        <v>2.2999066322303956</v>
      </c>
      <c r="J145" s="988"/>
      <c r="K145" s="988"/>
      <c r="L145" s="988"/>
      <c r="M145" s="988"/>
    </row>
    <row r="146" spans="1:13" x14ac:dyDescent="0.35">
      <c r="A146" s="1163" t="s">
        <v>321</v>
      </c>
      <c r="B146" s="1239">
        <v>478.26382679900001</v>
      </c>
      <c r="C146" s="1252">
        <f t="shared" si="17"/>
        <v>4.363106264902504E-2</v>
      </c>
      <c r="D146" s="1241">
        <v>0</v>
      </c>
      <c r="E146" s="1245">
        <v>1</v>
      </c>
      <c r="F146" s="1243">
        <v>22153.4682522244</v>
      </c>
      <c r="G146" s="1252">
        <f t="shared" si="18"/>
        <v>0.20423624859717152</v>
      </c>
      <c r="H146" s="1243">
        <f t="shared" si="19"/>
        <v>46.320601749240886</v>
      </c>
      <c r="J146" s="988"/>
      <c r="K146" s="988"/>
      <c r="L146" s="988"/>
      <c r="M146" s="988"/>
    </row>
    <row r="147" spans="1:13" x14ac:dyDescent="0.35">
      <c r="A147" s="23" t="s">
        <v>161</v>
      </c>
      <c r="B147" s="152">
        <v>60.120051019000002</v>
      </c>
      <c r="C147" s="701">
        <f t="shared" si="17"/>
        <v>5.4846333038166021E-3</v>
      </c>
      <c r="D147" s="106">
        <v>0</v>
      </c>
      <c r="E147" s="106">
        <v>1</v>
      </c>
      <c r="F147" s="153">
        <v>42.610971321018198</v>
      </c>
      <c r="G147" s="701">
        <f t="shared" si="18"/>
        <v>3.9283713198327722E-4</v>
      </c>
      <c r="H147" s="153">
        <f t="shared" si="19"/>
        <v>0.70876472322938755</v>
      </c>
      <c r="J147" s="988"/>
      <c r="K147" s="988"/>
      <c r="L147" s="988"/>
      <c r="M147" s="988"/>
    </row>
    <row r="148" spans="1:13" x14ac:dyDescent="0.35">
      <c r="A148" s="1163" t="s">
        <v>162</v>
      </c>
      <c r="B148" s="1239">
        <v>1175.5020321239999</v>
      </c>
      <c r="C148" s="1252">
        <f t="shared" si="17"/>
        <v>0.10723872459878399</v>
      </c>
      <c r="D148" s="1246">
        <v>0</v>
      </c>
      <c r="E148" s="1246">
        <v>1</v>
      </c>
      <c r="F148" s="1243">
        <v>40.206227603083498</v>
      </c>
      <c r="G148" s="1252">
        <f t="shared" si="18"/>
        <v>3.7066742789013671E-4</v>
      </c>
      <c r="H148" s="1243">
        <f t="shared" si="19"/>
        <v>3.4203452230903736E-2</v>
      </c>
      <c r="J148" s="988"/>
      <c r="K148" s="988"/>
      <c r="L148" s="988"/>
      <c r="M148" s="988"/>
    </row>
    <row r="149" spans="1:13" x14ac:dyDescent="0.35">
      <c r="A149" s="140" t="s">
        <v>322</v>
      </c>
      <c r="B149" s="152">
        <v>2026.2267466379999</v>
      </c>
      <c r="C149" s="701">
        <f t="shared" si="17"/>
        <v>0.18484865710081674</v>
      </c>
      <c r="D149" s="106">
        <v>0</v>
      </c>
      <c r="E149" s="106">
        <v>1</v>
      </c>
      <c r="F149" s="153">
        <v>669.66570496567101</v>
      </c>
      <c r="G149" s="701">
        <f t="shared" si="18"/>
        <v>6.1737516599747761E-3</v>
      </c>
      <c r="H149" s="153">
        <f t="shared" si="19"/>
        <v>0.330498897064116</v>
      </c>
      <c r="J149" s="988"/>
      <c r="K149" s="988"/>
      <c r="L149" s="988"/>
      <c r="M149" s="988"/>
    </row>
    <row r="150" spans="1:13" x14ac:dyDescent="0.35">
      <c r="A150" s="1247" t="s">
        <v>323</v>
      </c>
      <c r="B150" s="1248">
        <v>1145.9087989</v>
      </c>
      <c r="C150" s="1253">
        <f t="shared" si="17"/>
        <v>0.10453899248350905</v>
      </c>
      <c r="D150" s="1250">
        <v>0</v>
      </c>
      <c r="E150" s="1250">
        <v>1</v>
      </c>
      <c r="F150" s="1251">
        <v>620.37912605746806</v>
      </c>
      <c r="G150" s="1253">
        <f t="shared" si="18"/>
        <v>5.7193710696403881E-3</v>
      </c>
      <c r="H150" s="1251">
        <f t="shared" si="19"/>
        <v>0.54138612658615837</v>
      </c>
      <c r="J150" s="988"/>
      <c r="K150" s="988"/>
      <c r="L150" s="988"/>
      <c r="M150" s="988"/>
    </row>
    <row r="151" spans="1:13" ht="18.75" customHeight="1" x14ac:dyDescent="0.35">
      <c r="A151" s="1235" t="s">
        <v>25</v>
      </c>
      <c r="B151" s="1236">
        <f>SUM(B152:B161)</f>
        <v>2882.44150988</v>
      </c>
      <c r="C151" s="1237">
        <f>B151/$B$151</f>
        <v>1</v>
      </c>
      <c r="D151" s="1157">
        <v>0</v>
      </c>
      <c r="E151" s="1157">
        <v>1</v>
      </c>
      <c r="F151" s="1236">
        <f>SUM(F152:F161)</f>
        <v>18595.465158118055</v>
      </c>
      <c r="G151" s="1237">
        <f>F151/$F$151</f>
        <v>1</v>
      </c>
      <c r="H151" s="1238">
        <f>F151/B151</f>
        <v>6.4512896773028396</v>
      </c>
      <c r="J151" s="1016"/>
      <c r="K151" s="988"/>
      <c r="L151" s="988"/>
      <c r="M151" s="988"/>
    </row>
    <row r="152" spans="1:13" x14ac:dyDescent="0.35">
      <c r="A152" s="28" t="s">
        <v>316</v>
      </c>
      <c r="B152" s="152">
        <v>7.5695658100000003</v>
      </c>
      <c r="C152" s="154">
        <f t="shared" ref="C152:C161" si="20">B152/$B$151</f>
        <v>2.6260951988285553E-3</v>
      </c>
      <c r="D152" s="155">
        <v>0</v>
      </c>
      <c r="E152" s="155">
        <v>1</v>
      </c>
      <c r="F152" s="153">
        <v>171.46175889720001</v>
      </c>
      <c r="G152" s="154">
        <f t="shared" ref="G152:G161" si="21">F152/$F$151</f>
        <v>9.2206222022010835E-3</v>
      </c>
      <c r="H152" s="153">
        <f t="shared" ref="H152:H161" si="22">F152/B152</f>
        <v>22.651465513475735</v>
      </c>
      <c r="J152" s="988"/>
      <c r="K152" s="988"/>
      <c r="L152" s="988"/>
      <c r="M152" s="988"/>
    </row>
    <row r="153" spans="1:13" ht="18.75" customHeight="1" x14ac:dyDescent="0.35">
      <c r="A153" s="1190" t="s">
        <v>317</v>
      </c>
      <c r="B153" s="1239">
        <v>304.05980663000003</v>
      </c>
      <c r="C153" s="1240">
        <f t="shared" si="20"/>
        <v>0.10548689560145089</v>
      </c>
      <c r="D153" s="1241">
        <v>0</v>
      </c>
      <c r="E153" s="1242">
        <v>1</v>
      </c>
      <c r="F153" s="1243">
        <v>2871.7781221902901</v>
      </c>
      <c r="G153" s="1240">
        <f t="shared" si="21"/>
        <v>0.15443432566872808</v>
      </c>
      <c r="H153" s="1243">
        <f t="shared" si="22"/>
        <v>9.444780466116848</v>
      </c>
      <c r="J153" s="988"/>
      <c r="K153" s="988"/>
      <c r="L153" s="988"/>
      <c r="M153" s="988"/>
    </row>
    <row r="154" spans="1:13" x14ac:dyDescent="0.35">
      <c r="A154" s="28" t="s">
        <v>318</v>
      </c>
      <c r="B154" s="152">
        <v>3.3588273700000002</v>
      </c>
      <c r="C154" s="154">
        <f t="shared" si="20"/>
        <v>1.1652716485268187E-3</v>
      </c>
      <c r="D154" s="157">
        <v>0</v>
      </c>
      <c r="E154" s="158">
        <v>1</v>
      </c>
      <c r="F154" s="153">
        <v>11.9180583199865</v>
      </c>
      <c r="G154" s="154">
        <f t="shared" si="21"/>
        <v>6.4091208359923929E-4</v>
      </c>
      <c r="H154" s="153">
        <f t="shared" si="22"/>
        <v>3.5482795056497647</v>
      </c>
      <c r="J154" s="988"/>
      <c r="K154" s="988"/>
      <c r="L154" s="988"/>
      <c r="M154" s="988"/>
    </row>
    <row r="155" spans="1:13" x14ac:dyDescent="0.35">
      <c r="A155" s="1190" t="s">
        <v>319</v>
      </c>
      <c r="B155" s="1239">
        <v>344.38910449000002</v>
      </c>
      <c r="C155" s="1240">
        <f t="shared" si="20"/>
        <v>0.11947826289260503</v>
      </c>
      <c r="D155" s="1244">
        <v>0</v>
      </c>
      <c r="E155" s="1245">
        <v>1</v>
      </c>
      <c r="F155" s="1243">
        <v>2605.2864602710902</v>
      </c>
      <c r="G155" s="1240">
        <f t="shared" si="21"/>
        <v>0.14010332294020209</v>
      </c>
      <c r="H155" s="1243">
        <f t="shared" si="22"/>
        <v>7.5649503027374072</v>
      </c>
      <c r="J155" s="988"/>
      <c r="K155" s="988"/>
      <c r="L155" s="988"/>
      <c r="M155" s="988"/>
    </row>
    <row r="156" spans="1:13" x14ac:dyDescent="0.35">
      <c r="A156" s="23" t="s">
        <v>320</v>
      </c>
      <c r="B156" s="152">
        <v>1425.2702107699999</v>
      </c>
      <c r="C156" s="154">
        <f t="shared" si="20"/>
        <v>0.49446630777577716</v>
      </c>
      <c r="D156" s="661">
        <v>0</v>
      </c>
      <c r="E156" s="156">
        <v>1</v>
      </c>
      <c r="F156" s="153">
        <v>2955.7294136785299</v>
      </c>
      <c r="G156" s="154">
        <f t="shared" si="21"/>
        <v>0.15894893666524784</v>
      </c>
      <c r="H156" s="153">
        <f t="shared" si="22"/>
        <v>2.0738028419759802</v>
      </c>
      <c r="J156" s="988"/>
      <c r="K156" s="988"/>
      <c r="L156" s="988"/>
      <c r="M156" s="988"/>
    </row>
    <row r="157" spans="1:13" x14ac:dyDescent="0.35">
      <c r="A157" s="1163" t="s">
        <v>321</v>
      </c>
      <c r="B157" s="1239">
        <v>107.01145415000001</v>
      </c>
      <c r="C157" s="1240">
        <f t="shared" si="20"/>
        <v>3.712528208576036E-2</v>
      </c>
      <c r="D157" s="1241">
        <v>0</v>
      </c>
      <c r="E157" s="1245">
        <v>1</v>
      </c>
      <c r="F157" s="1243">
        <v>8972.4233355184297</v>
      </c>
      <c r="G157" s="1240">
        <f t="shared" si="21"/>
        <v>0.48250599053185927</v>
      </c>
      <c r="H157" s="1243">
        <f t="shared" si="22"/>
        <v>83.845448197924796</v>
      </c>
      <c r="J157" s="988"/>
      <c r="K157" s="988"/>
      <c r="L157" s="988"/>
      <c r="M157" s="988"/>
    </row>
    <row r="158" spans="1:13" x14ac:dyDescent="0.35">
      <c r="A158" s="23" t="s">
        <v>161</v>
      </c>
      <c r="B158" s="152">
        <v>29.10889851</v>
      </c>
      <c r="C158" s="154">
        <f t="shared" si="20"/>
        <v>1.0098695293633848E-2</v>
      </c>
      <c r="D158" s="106">
        <v>0</v>
      </c>
      <c r="E158" s="106">
        <v>1</v>
      </c>
      <c r="F158" s="153">
        <v>23.641065302100099</v>
      </c>
      <c r="G158" s="154">
        <f t="shared" si="21"/>
        <v>1.2713349787746144E-3</v>
      </c>
      <c r="H158" s="153">
        <f t="shared" si="22"/>
        <v>0.81215939153377803</v>
      </c>
      <c r="J158" s="988"/>
      <c r="K158" s="988"/>
      <c r="L158" s="988"/>
      <c r="M158" s="988"/>
    </row>
    <row r="159" spans="1:13" x14ac:dyDescent="0.35">
      <c r="A159" s="1163" t="s">
        <v>162</v>
      </c>
      <c r="B159" s="1239">
        <v>31.07380676</v>
      </c>
      <c r="C159" s="1240">
        <f t="shared" si="20"/>
        <v>1.0780377209213049E-2</v>
      </c>
      <c r="D159" s="1246">
        <v>0</v>
      </c>
      <c r="E159" s="1246">
        <v>1</v>
      </c>
      <c r="F159" s="1243">
        <v>0</v>
      </c>
      <c r="G159" s="1240">
        <f t="shared" si="21"/>
        <v>0</v>
      </c>
      <c r="H159" s="1243">
        <f t="shared" si="22"/>
        <v>0</v>
      </c>
      <c r="J159" s="988"/>
      <c r="K159" s="988"/>
      <c r="L159" s="988"/>
      <c r="M159" s="988"/>
    </row>
    <row r="160" spans="1:13" x14ac:dyDescent="0.35">
      <c r="A160" s="140" t="s">
        <v>322</v>
      </c>
      <c r="B160" s="152">
        <v>20.549553759999998</v>
      </c>
      <c r="C160" s="154">
        <f t="shared" si="20"/>
        <v>7.1292179527540538E-3</v>
      </c>
      <c r="D160" s="106">
        <v>0</v>
      </c>
      <c r="E160" s="106">
        <v>1</v>
      </c>
      <c r="F160" s="153">
        <v>2.7404299869410602</v>
      </c>
      <c r="G160" s="154">
        <f t="shared" si="21"/>
        <v>1.47370875836612E-4</v>
      </c>
      <c r="H160" s="153">
        <f t="shared" si="22"/>
        <v>0.13335715310156013</v>
      </c>
      <c r="J160" s="988"/>
      <c r="K160" s="988"/>
      <c r="L160" s="988"/>
      <c r="M160" s="988"/>
    </row>
    <row r="161" spans="1:13" x14ac:dyDescent="0.35">
      <c r="A161" s="1247" t="s">
        <v>323</v>
      </c>
      <c r="B161" s="1248">
        <v>610.05028162999997</v>
      </c>
      <c r="C161" s="1249">
        <f t="shared" si="20"/>
        <v>0.21164359434145022</v>
      </c>
      <c r="D161" s="1250">
        <v>0</v>
      </c>
      <c r="E161" s="1250">
        <v>1</v>
      </c>
      <c r="F161" s="1251">
        <v>980.48651395348998</v>
      </c>
      <c r="G161" s="1249">
        <f t="shared" si="21"/>
        <v>5.2727184053551236E-2</v>
      </c>
      <c r="H161" s="1251">
        <f t="shared" si="22"/>
        <v>1.6072224593253484</v>
      </c>
      <c r="J161" s="988"/>
      <c r="K161" s="988"/>
      <c r="L161" s="988"/>
      <c r="M161" s="988"/>
    </row>
    <row r="162" spans="1:13" x14ac:dyDescent="0.35">
      <c r="A162" s="1468"/>
      <c r="B162" s="1468"/>
      <c r="C162" s="1468"/>
      <c r="D162" s="1468"/>
      <c r="E162" s="1468"/>
      <c r="F162" s="1468"/>
      <c r="G162" s="1468"/>
      <c r="H162" s="1468"/>
      <c r="J162" s="988"/>
      <c r="K162" s="988"/>
      <c r="L162" s="988"/>
      <c r="M162" s="988"/>
    </row>
    <row r="163" spans="1:13" ht="195" customHeight="1" x14ac:dyDescent="0.35">
      <c r="A163" s="1469" t="s">
        <v>324</v>
      </c>
      <c r="B163" s="1469"/>
      <c r="C163" s="1469"/>
      <c r="D163" s="1469"/>
      <c r="E163" s="1469"/>
      <c r="F163" s="1469"/>
      <c r="G163" s="1469"/>
      <c r="H163" s="1469"/>
      <c r="I163" s="40"/>
      <c r="J163" s="40"/>
      <c r="K163" s="988"/>
      <c r="L163" s="988"/>
      <c r="M163" s="988"/>
    </row>
    <row r="164" spans="1:13" x14ac:dyDescent="0.35"/>
    <row r="165" spans="1:13" ht="15.75" customHeight="1" x14ac:dyDescent="0.35"/>
    <row r="166" spans="1:13" ht="15.75" customHeight="1" x14ac:dyDescent="0.35">
      <c r="A166" s="1464" t="s">
        <v>325</v>
      </c>
      <c r="B166" s="1464"/>
      <c r="C166" s="1464"/>
      <c r="D166" s="1464"/>
      <c r="E166" s="1464"/>
      <c r="F166" s="1464"/>
      <c r="G166" s="1464"/>
      <c r="H166" s="1464"/>
      <c r="I166" s="1464"/>
      <c r="J166" s="1464"/>
    </row>
    <row r="167" spans="1:13" ht="15.75" customHeight="1" x14ac:dyDescent="0.35">
      <c r="A167" s="1465"/>
      <c r="B167" s="1465"/>
      <c r="C167" s="1465"/>
      <c r="D167" s="1465"/>
      <c r="E167" s="1465"/>
      <c r="F167" s="1465"/>
      <c r="G167" s="1465"/>
      <c r="H167" s="1465"/>
      <c r="I167" s="1465"/>
      <c r="J167" s="1465"/>
    </row>
    <row r="168" spans="1:13" ht="58.5" customHeight="1" x14ac:dyDescent="0.35">
      <c r="A168" s="1472" t="s">
        <v>144</v>
      </c>
      <c r="B168" s="1473"/>
      <c r="C168" s="772" t="s">
        <v>326</v>
      </c>
      <c r="D168" s="772" t="s">
        <v>327</v>
      </c>
      <c r="E168" s="772" t="s">
        <v>328</v>
      </c>
      <c r="F168" s="772" t="s">
        <v>329</v>
      </c>
      <c r="G168" s="772" t="s">
        <v>330</v>
      </c>
      <c r="H168" s="772" t="s">
        <v>331</v>
      </c>
      <c r="I168" s="772" t="s">
        <v>332</v>
      </c>
      <c r="J168" s="773" t="s">
        <v>333</v>
      </c>
    </row>
    <row r="169" spans="1:13" x14ac:dyDescent="0.35">
      <c r="A169" s="769" t="s">
        <v>334</v>
      </c>
      <c r="B169" s="639" t="s">
        <v>334</v>
      </c>
      <c r="C169" s="667">
        <v>66676708582</v>
      </c>
      <c r="D169" s="677">
        <v>0.8</v>
      </c>
      <c r="E169" s="677">
        <v>0.19</v>
      </c>
      <c r="F169" s="667">
        <v>60806</v>
      </c>
      <c r="G169" s="667">
        <v>20579</v>
      </c>
      <c r="H169" s="667">
        <v>277903</v>
      </c>
      <c r="I169" s="778">
        <v>5.24</v>
      </c>
      <c r="J169" s="774">
        <v>3.5920000000000001</v>
      </c>
    </row>
    <row r="170" spans="1:13" ht="15.75" customHeight="1" x14ac:dyDescent="0.35">
      <c r="A170" s="683"/>
      <c r="B170" s="674" t="s">
        <v>335</v>
      </c>
      <c r="C170" s="679">
        <v>53073673100</v>
      </c>
      <c r="D170" s="619" t="s">
        <v>239</v>
      </c>
      <c r="E170" s="619" t="s">
        <v>239</v>
      </c>
      <c r="F170" s="620" t="s">
        <v>239</v>
      </c>
      <c r="G170" s="620" t="s">
        <v>239</v>
      </c>
      <c r="H170" s="620" t="s">
        <v>239</v>
      </c>
      <c r="I170" s="779" t="s">
        <v>239</v>
      </c>
      <c r="J170" s="664" t="s">
        <v>239</v>
      </c>
    </row>
    <row r="171" spans="1:13" ht="15.75" customHeight="1" x14ac:dyDescent="0.35">
      <c r="A171" s="683"/>
      <c r="B171" s="1254" t="s">
        <v>336</v>
      </c>
      <c r="C171" s="1255">
        <v>11856679814</v>
      </c>
      <c r="D171" s="1256">
        <v>0.97</v>
      </c>
      <c r="E171" s="1256">
        <v>0.03</v>
      </c>
      <c r="F171" s="1257">
        <v>40064</v>
      </c>
      <c r="G171" s="1257">
        <v>10430</v>
      </c>
      <c r="H171" s="1257">
        <v>87837</v>
      </c>
      <c r="I171" s="1258">
        <v>7.61</v>
      </c>
      <c r="J171" s="1259">
        <v>1.5</v>
      </c>
    </row>
    <row r="172" spans="1:13" ht="15.75" customHeight="1" x14ac:dyDescent="0.35">
      <c r="A172" s="619"/>
      <c r="B172" s="675" t="s">
        <v>337</v>
      </c>
      <c r="C172" s="679">
        <v>7150180591</v>
      </c>
      <c r="D172" s="808">
        <v>0.67</v>
      </c>
      <c r="E172" s="808">
        <v>0.33</v>
      </c>
      <c r="F172" s="809">
        <v>20728</v>
      </c>
      <c r="G172" s="809">
        <v>10135</v>
      </c>
      <c r="H172" s="809">
        <v>53553</v>
      </c>
      <c r="I172" s="810">
        <v>11.18</v>
      </c>
      <c r="J172" s="811">
        <v>1.9</v>
      </c>
    </row>
    <row r="173" spans="1:13" ht="15.75" customHeight="1" x14ac:dyDescent="0.35">
      <c r="A173" s="683"/>
      <c r="B173" s="1260" t="s">
        <v>338</v>
      </c>
      <c r="C173" s="1255">
        <v>31150658836</v>
      </c>
      <c r="D173" s="1256">
        <v>0.96</v>
      </c>
      <c r="E173" s="1256">
        <v>0.04</v>
      </c>
      <c r="F173" s="1261" t="s">
        <v>239</v>
      </c>
      <c r="G173" s="1261" t="s">
        <v>239</v>
      </c>
      <c r="H173" s="1261">
        <v>75812</v>
      </c>
      <c r="I173" s="1258">
        <v>2.54</v>
      </c>
      <c r="J173" s="1259">
        <v>4.4000000000000004</v>
      </c>
    </row>
    <row r="174" spans="1:13" ht="15.75" customHeight="1" x14ac:dyDescent="0.35">
      <c r="A174" s="619"/>
      <c r="B174" s="675" t="s">
        <v>339</v>
      </c>
      <c r="C174" s="679">
        <v>1706664328</v>
      </c>
      <c r="D174" s="808">
        <v>0</v>
      </c>
      <c r="E174" s="808">
        <v>1</v>
      </c>
      <c r="F174" s="675">
        <v>0</v>
      </c>
      <c r="G174" s="675">
        <v>0</v>
      </c>
      <c r="H174" s="675">
        <v>0</v>
      </c>
      <c r="I174" s="810">
        <v>0</v>
      </c>
      <c r="J174" s="811" t="s">
        <v>239</v>
      </c>
    </row>
    <row r="175" spans="1:13" ht="15.75" customHeight="1" x14ac:dyDescent="0.35">
      <c r="A175" s="683"/>
      <c r="B175" s="1260" t="s">
        <v>340</v>
      </c>
      <c r="C175" s="1262">
        <v>6290182863</v>
      </c>
      <c r="D175" s="1263" t="s">
        <v>239</v>
      </c>
      <c r="E175" s="1263" t="s">
        <v>239</v>
      </c>
      <c r="F175" s="1264">
        <v>24</v>
      </c>
      <c r="G175" s="1261">
        <v>14</v>
      </c>
      <c r="H175" s="1261">
        <v>1080</v>
      </c>
      <c r="I175" s="1265" t="s">
        <v>239</v>
      </c>
      <c r="J175" s="1266" t="s">
        <v>239</v>
      </c>
    </row>
    <row r="176" spans="1:13" ht="15.75" customHeight="1" x14ac:dyDescent="0.35">
      <c r="A176" s="619"/>
      <c r="B176" s="676" t="s">
        <v>341</v>
      </c>
      <c r="C176" s="812">
        <v>185981919</v>
      </c>
      <c r="D176" s="623" t="s">
        <v>239</v>
      </c>
      <c r="E176" s="623" t="s">
        <v>239</v>
      </c>
      <c r="F176" s="624" t="s">
        <v>239</v>
      </c>
      <c r="G176" s="624" t="s">
        <v>239</v>
      </c>
      <c r="H176" s="624" t="s">
        <v>239</v>
      </c>
      <c r="I176" s="780" t="s">
        <v>239</v>
      </c>
      <c r="J176" s="775" t="s">
        <v>239</v>
      </c>
    </row>
    <row r="177" spans="1:10" ht="15.75" customHeight="1" x14ac:dyDescent="0.35">
      <c r="A177" s="770"/>
      <c r="B177" s="1267" t="s">
        <v>342</v>
      </c>
      <c r="C177" s="1268">
        <v>3380595030</v>
      </c>
      <c r="D177" s="1269" t="s">
        <v>239</v>
      </c>
      <c r="E177" s="1269" t="s">
        <v>239</v>
      </c>
      <c r="F177" s="1270" t="s">
        <v>239</v>
      </c>
      <c r="G177" s="1270" t="s">
        <v>239</v>
      </c>
      <c r="H177" s="1270" t="s">
        <v>239</v>
      </c>
      <c r="I177" s="1271" t="s">
        <v>239</v>
      </c>
      <c r="J177" s="1272" t="s">
        <v>239</v>
      </c>
    </row>
    <row r="178" spans="1:10" ht="15.75" customHeight="1" x14ac:dyDescent="0.35">
      <c r="A178" s="668"/>
      <c r="B178" s="669"/>
      <c r="C178" s="668" t="s">
        <v>239</v>
      </c>
      <c r="D178" s="668" t="s">
        <v>239</v>
      </c>
      <c r="E178" s="668" t="s">
        <v>239</v>
      </c>
      <c r="F178" s="668" t="s">
        <v>239</v>
      </c>
      <c r="G178" s="668" t="s">
        <v>239</v>
      </c>
      <c r="H178" s="668" t="s">
        <v>239</v>
      </c>
      <c r="I178" s="670" t="s">
        <v>239</v>
      </c>
      <c r="J178" s="776" t="s">
        <v>239</v>
      </c>
    </row>
    <row r="179" spans="1:10" x14ac:dyDescent="0.35">
      <c r="A179" s="628" t="s">
        <v>343</v>
      </c>
      <c r="B179" s="629" t="s">
        <v>237</v>
      </c>
      <c r="C179" s="622">
        <v>28983028111</v>
      </c>
      <c r="D179" s="630">
        <v>0.78</v>
      </c>
      <c r="E179" s="630">
        <v>0.22</v>
      </c>
      <c r="F179" s="622">
        <v>5952</v>
      </c>
      <c r="G179" s="622">
        <v>5692</v>
      </c>
      <c r="H179" s="622">
        <v>66305</v>
      </c>
      <c r="I179" s="640">
        <v>2.91</v>
      </c>
      <c r="J179" s="663">
        <v>4</v>
      </c>
    </row>
    <row r="180" spans="1:10" ht="15.75" customHeight="1" x14ac:dyDescent="0.35">
      <c r="A180" s="632"/>
      <c r="B180" s="678" t="s">
        <v>335</v>
      </c>
      <c r="C180" s="679">
        <v>22748207057</v>
      </c>
      <c r="D180" s="626" t="s">
        <v>239</v>
      </c>
      <c r="E180" s="626" t="s">
        <v>239</v>
      </c>
      <c r="F180" s="626" t="s">
        <v>239</v>
      </c>
      <c r="G180" s="626" t="s">
        <v>239</v>
      </c>
      <c r="H180" s="626" t="s">
        <v>239</v>
      </c>
      <c r="I180" s="633" t="s">
        <v>239</v>
      </c>
      <c r="J180" s="664" t="s">
        <v>239</v>
      </c>
    </row>
    <row r="181" spans="1:10" ht="15.75" customHeight="1" x14ac:dyDescent="0.35">
      <c r="A181" s="634"/>
      <c r="B181" s="1254" t="s">
        <v>336</v>
      </c>
      <c r="C181" s="1273">
        <v>83025960</v>
      </c>
      <c r="D181" s="1274">
        <v>0.03</v>
      </c>
      <c r="E181" s="1274">
        <v>0.97</v>
      </c>
      <c r="F181" s="1260">
        <v>14</v>
      </c>
      <c r="G181" s="1260">
        <v>3</v>
      </c>
      <c r="H181" s="1260">
        <v>18</v>
      </c>
      <c r="I181" s="1275">
        <v>6.93</v>
      </c>
      <c r="J181" s="1276">
        <v>1.6</v>
      </c>
    </row>
    <row r="182" spans="1:10" ht="15.75" customHeight="1" x14ac:dyDescent="0.35">
      <c r="A182" s="632"/>
      <c r="B182" s="675" t="s">
        <v>337</v>
      </c>
      <c r="C182" s="679">
        <v>2608725437</v>
      </c>
      <c r="D182" s="808">
        <v>0.74</v>
      </c>
      <c r="E182" s="808">
        <v>0.26</v>
      </c>
      <c r="F182" s="809">
        <v>5938</v>
      </c>
      <c r="G182" s="809">
        <v>5689</v>
      </c>
      <c r="H182" s="809">
        <v>11655</v>
      </c>
      <c r="I182" s="813">
        <v>6.05</v>
      </c>
      <c r="J182" s="664">
        <v>1.6</v>
      </c>
    </row>
    <row r="183" spans="1:10" ht="15.75" customHeight="1" x14ac:dyDescent="0.35">
      <c r="A183" s="634"/>
      <c r="B183" s="1260" t="s">
        <v>338</v>
      </c>
      <c r="C183" s="1273">
        <v>20819857448</v>
      </c>
      <c r="D183" s="1274">
        <v>1</v>
      </c>
      <c r="E183" s="1274">
        <v>0</v>
      </c>
      <c r="F183" s="1260" t="s">
        <v>239</v>
      </c>
      <c r="G183" s="1260" t="s">
        <v>239</v>
      </c>
      <c r="H183" s="1277">
        <v>54632</v>
      </c>
      <c r="I183" s="1275">
        <v>2.62</v>
      </c>
      <c r="J183" s="1276">
        <v>4.3</v>
      </c>
    </row>
    <row r="184" spans="1:10" ht="15.75" customHeight="1" x14ac:dyDescent="0.35">
      <c r="A184" s="632"/>
      <c r="B184" s="675" t="s">
        <v>339</v>
      </c>
      <c r="C184" s="814">
        <v>1379494520</v>
      </c>
      <c r="D184" s="815">
        <v>0</v>
      </c>
      <c r="E184" s="815">
        <v>1</v>
      </c>
      <c r="F184" s="816">
        <v>0</v>
      </c>
      <c r="G184" s="675">
        <v>0</v>
      </c>
      <c r="H184" s="675">
        <v>0</v>
      </c>
      <c r="I184" s="813">
        <v>0</v>
      </c>
      <c r="J184" s="664" t="s">
        <v>239</v>
      </c>
    </row>
    <row r="185" spans="1:10" ht="15.75" customHeight="1" x14ac:dyDescent="0.35">
      <c r="A185" s="634"/>
      <c r="B185" s="1260" t="s">
        <v>340</v>
      </c>
      <c r="C185" s="1278">
        <v>4091924745</v>
      </c>
      <c r="D185" s="1279" t="s">
        <v>239</v>
      </c>
      <c r="E185" s="1279" t="s">
        <v>239</v>
      </c>
      <c r="F185" s="1280">
        <v>0</v>
      </c>
      <c r="G185" s="1281">
        <v>0</v>
      </c>
      <c r="H185" s="1281">
        <v>0</v>
      </c>
      <c r="I185" s="1275" t="s">
        <v>239</v>
      </c>
      <c r="J185" s="1272" t="s">
        <v>239</v>
      </c>
    </row>
    <row r="186" spans="1:10" ht="15.75" customHeight="1" x14ac:dyDescent="0.35">
      <c r="A186" s="632"/>
      <c r="B186" s="676" t="s">
        <v>341</v>
      </c>
      <c r="C186" s="817">
        <v>11667</v>
      </c>
      <c r="D186" s="636" t="s">
        <v>239</v>
      </c>
      <c r="E186" s="636" t="s">
        <v>239</v>
      </c>
      <c r="F186" s="637" t="s">
        <v>239</v>
      </c>
      <c r="G186" s="626" t="s">
        <v>239</v>
      </c>
      <c r="H186" s="626" t="s">
        <v>239</v>
      </c>
      <c r="I186" s="633" t="s">
        <v>239</v>
      </c>
      <c r="J186" s="664" t="s">
        <v>239</v>
      </c>
    </row>
    <row r="187" spans="1:10" ht="15.75" customHeight="1" x14ac:dyDescent="0.35">
      <c r="A187" s="634"/>
      <c r="B187" s="1282" t="s">
        <v>342</v>
      </c>
      <c r="C187" s="1283">
        <v>2552667674</v>
      </c>
      <c r="D187" s="1284" t="s">
        <v>239</v>
      </c>
      <c r="E187" s="1284" t="s">
        <v>239</v>
      </c>
      <c r="F187" s="1281" t="s">
        <v>239</v>
      </c>
      <c r="G187" s="1281" t="s">
        <v>239</v>
      </c>
      <c r="H187" s="1281" t="s">
        <v>239</v>
      </c>
      <c r="I187" s="1275" t="s">
        <v>239</v>
      </c>
      <c r="J187" s="1285" t="s">
        <v>239</v>
      </c>
    </row>
    <row r="188" spans="1:10" ht="15.75" customHeight="1" x14ac:dyDescent="0.35">
      <c r="A188" s="671"/>
      <c r="B188" s="672"/>
      <c r="C188" s="671" t="s">
        <v>239</v>
      </c>
      <c r="D188" s="671" t="s">
        <v>239</v>
      </c>
      <c r="E188" s="671" t="s">
        <v>239</v>
      </c>
      <c r="F188" s="671" t="s">
        <v>239</v>
      </c>
      <c r="G188" s="671" t="s">
        <v>239</v>
      </c>
      <c r="H188" s="671" t="s">
        <v>239</v>
      </c>
      <c r="I188" s="781" t="s">
        <v>239</v>
      </c>
      <c r="J188" s="776" t="s">
        <v>239</v>
      </c>
    </row>
    <row r="189" spans="1:10" x14ac:dyDescent="0.35">
      <c r="A189" s="628" t="s">
        <v>344</v>
      </c>
      <c r="B189" s="629" t="s">
        <v>345</v>
      </c>
      <c r="C189" s="622">
        <v>16335413958</v>
      </c>
      <c r="D189" s="630">
        <v>0.77</v>
      </c>
      <c r="E189" s="630">
        <v>0.23</v>
      </c>
      <c r="F189" s="631">
        <v>0</v>
      </c>
      <c r="G189" s="631">
        <v>0</v>
      </c>
      <c r="H189" s="622">
        <v>112969</v>
      </c>
      <c r="I189" s="640">
        <v>9.01</v>
      </c>
      <c r="J189" s="663" t="s">
        <v>346</v>
      </c>
    </row>
    <row r="190" spans="1:10" ht="15.75" customHeight="1" x14ac:dyDescent="0.35">
      <c r="A190" s="632"/>
      <c r="B190" s="678" t="s">
        <v>335</v>
      </c>
      <c r="C190" s="679">
        <v>12543055702</v>
      </c>
      <c r="D190" s="626" t="s">
        <v>239</v>
      </c>
      <c r="E190" s="626" t="s">
        <v>239</v>
      </c>
      <c r="F190" s="626" t="s">
        <v>239</v>
      </c>
      <c r="G190" s="626" t="s">
        <v>239</v>
      </c>
      <c r="H190" s="626" t="s">
        <v>239</v>
      </c>
      <c r="I190" s="633" t="s">
        <v>239</v>
      </c>
      <c r="J190" s="664" t="s">
        <v>239</v>
      </c>
    </row>
    <row r="191" spans="1:10" ht="15.75" customHeight="1" x14ac:dyDescent="0.35">
      <c r="A191" s="634"/>
      <c r="B191" s="1254" t="s">
        <v>336</v>
      </c>
      <c r="C191" s="1273">
        <v>4078551213</v>
      </c>
      <c r="D191" s="1274">
        <v>1</v>
      </c>
      <c r="E191" s="1274">
        <v>0</v>
      </c>
      <c r="F191" s="1260">
        <v>0</v>
      </c>
      <c r="G191" s="1260">
        <v>0</v>
      </c>
      <c r="H191" s="1277">
        <v>35001</v>
      </c>
      <c r="I191" s="1275">
        <v>8.6</v>
      </c>
      <c r="J191" s="1276" t="s">
        <v>346</v>
      </c>
    </row>
    <row r="192" spans="1:10" ht="15.75" customHeight="1" x14ac:dyDescent="0.35">
      <c r="A192" s="632"/>
      <c r="B192" s="675" t="s">
        <v>337</v>
      </c>
      <c r="C192" s="679">
        <v>1413315774</v>
      </c>
      <c r="D192" s="808">
        <v>0.65</v>
      </c>
      <c r="E192" s="808">
        <v>0.35</v>
      </c>
      <c r="F192" s="675">
        <v>0</v>
      </c>
      <c r="G192" s="675">
        <v>0</v>
      </c>
      <c r="H192" s="809">
        <v>14797</v>
      </c>
      <c r="I192" s="813">
        <v>16.079999999999998</v>
      </c>
      <c r="J192" s="664" t="s">
        <v>346</v>
      </c>
    </row>
    <row r="193" spans="1:10" ht="15.75" customHeight="1" x14ac:dyDescent="0.35">
      <c r="A193" s="634"/>
      <c r="B193" s="1260" t="s">
        <v>338</v>
      </c>
      <c r="C193" s="1273">
        <v>2179811060</v>
      </c>
      <c r="D193" s="1274">
        <v>0.43</v>
      </c>
      <c r="E193" s="1274">
        <v>0.56999999999999995</v>
      </c>
      <c r="F193" s="1260" t="s">
        <v>239</v>
      </c>
      <c r="G193" s="1260" t="s">
        <v>239</v>
      </c>
      <c r="H193" s="1277">
        <v>2508</v>
      </c>
      <c r="I193" s="1275">
        <v>2.7</v>
      </c>
      <c r="J193" s="1276" t="s">
        <v>346</v>
      </c>
    </row>
    <row r="194" spans="1:10" ht="15.75" customHeight="1" x14ac:dyDescent="0.35">
      <c r="A194" s="632"/>
      <c r="B194" s="675" t="s">
        <v>339</v>
      </c>
      <c r="C194" s="818" t="s">
        <v>347</v>
      </c>
      <c r="D194" s="819">
        <v>0</v>
      </c>
      <c r="E194" s="815">
        <v>0</v>
      </c>
      <c r="F194" s="816">
        <v>0</v>
      </c>
      <c r="G194" s="675">
        <v>0</v>
      </c>
      <c r="H194" s="675">
        <v>0</v>
      </c>
      <c r="I194" s="813">
        <v>0</v>
      </c>
      <c r="J194" s="664" t="s">
        <v>239</v>
      </c>
    </row>
    <row r="195" spans="1:10" ht="15.75" customHeight="1" x14ac:dyDescent="0.35">
      <c r="A195" s="634"/>
      <c r="B195" s="1260" t="s">
        <v>340</v>
      </c>
      <c r="C195" s="1273">
        <v>141393761</v>
      </c>
      <c r="D195" s="1267" t="s">
        <v>239</v>
      </c>
      <c r="E195" s="1279" t="s">
        <v>239</v>
      </c>
      <c r="F195" s="1280">
        <v>0</v>
      </c>
      <c r="G195" s="1281">
        <v>0</v>
      </c>
      <c r="H195" s="1273">
        <v>1042</v>
      </c>
      <c r="I195" s="1275" t="s">
        <v>239</v>
      </c>
      <c r="J195" s="1272" t="s">
        <v>239</v>
      </c>
    </row>
    <row r="196" spans="1:10" ht="15.75" customHeight="1" x14ac:dyDescent="0.35">
      <c r="A196" s="632"/>
      <c r="B196" s="676" t="s">
        <v>341</v>
      </c>
      <c r="C196" s="676" t="s">
        <v>347</v>
      </c>
      <c r="D196" s="820" t="s">
        <v>239</v>
      </c>
      <c r="E196" s="820" t="s">
        <v>239</v>
      </c>
      <c r="F196" s="637" t="s">
        <v>239</v>
      </c>
      <c r="G196" s="626" t="s">
        <v>239</v>
      </c>
      <c r="H196" s="626" t="s">
        <v>239</v>
      </c>
      <c r="I196" s="633" t="s">
        <v>239</v>
      </c>
      <c r="J196" s="664" t="s">
        <v>239</v>
      </c>
    </row>
    <row r="197" spans="1:10" ht="15.75" customHeight="1" x14ac:dyDescent="0.35">
      <c r="A197" s="634"/>
      <c r="B197" s="1282" t="s">
        <v>342</v>
      </c>
      <c r="C197" s="1286" t="s">
        <v>347</v>
      </c>
      <c r="D197" s="1284" t="s">
        <v>239</v>
      </c>
      <c r="E197" s="1284" t="s">
        <v>239</v>
      </c>
      <c r="F197" s="1281" t="s">
        <v>239</v>
      </c>
      <c r="G197" s="1281" t="s">
        <v>239</v>
      </c>
      <c r="H197" s="1281" t="s">
        <v>239</v>
      </c>
      <c r="I197" s="1275" t="s">
        <v>239</v>
      </c>
      <c r="J197" s="1285" t="s">
        <v>239</v>
      </c>
    </row>
    <row r="198" spans="1:10" ht="15.75" customHeight="1" x14ac:dyDescent="0.35">
      <c r="A198" s="671"/>
      <c r="B198" s="672"/>
      <c r="C198" s="671" t="s">
        <v>239</v>
      </c>
      <c r="D198" s="671" t="s">
        <v>239</v>
      </c>
      <c r="E198" s="671" t="s">
        <v>239</v>
      </c>
      <c r="F198" s="671" t="s">
        <v>239</v>
      </c>
      <c r="G198" s="671" t="s">
        <v>239</v>
      </c>
      <c r="H198" s="671" t="s">
        <v>239</v>
      </c>
      <c r="I198" s="782" t="s">
        <v>239</v>
      </c>
      <c r="J198" s="777" t="s">
        <v>239</v>
      </c>
    </row>
    <row r="199" spans="1:10" x14ac:dyDescent="0.35">
      <c r="A199" s="628" t="s">
        <v>348</v>
      </c>
      <c r="B199" s="629" t="s">
        <v>349</v>
      </c>
      <c r="C199" s="622">
        <v>21358266513</v>
      </c>
      <c r="D199" s="630">
        <v>0.83</v>
      </c>
      <c r="E199" s="630">
        <v>0.12</v>
      </c>
      <c r="F199" s="622">
        <v>54854</v>
      </c>
      <c r="G199" s="622">
        <v>14887</v>
      </c>
      <c r="H199" s="622">
        <v>98629</v>
      </c>
      <c r="I199" s="631">
        <v>5.55</v>
      </c>
      <c r="J199" s="665">
        <v>3</v>
      </c>
    </row>
    <row r="200" spans="1:10" ht="15.75" customHeight="1" x14ac:dyDescent="0.35">
      <c r="A200" s="632"/>
      <c r="B200" s="678" t="s">
        <v>335</v>
      </c>
      <c r="C200" s="679">
        <v>17782410342</v>
      </c>
      <c r="D200" s="626" t="s">
        <v>239</v>
      </c>
      <c r="E200" s="626" t="s">
        <v>239</v>
      </c>
      <c r="F200" s="626" t="s">
        <v>239</v>
      </c>
      <c r="G200" s="626" t="s">
        <v>239</v>
      </c>
      <c r="H200" s="626" t="s">
        <v>239</v>
      </c>
      <c r="I200" s="627" t="s">
        <v>239</v>
      </c>
      <c r="J200" s="662" t="s">
        <v>239</v>
      </c>
    </row>
    <row r="201" spans="1:10" ht="15.75" customHeight="1" x14ac:dyDescent="0.35">
      <c r="A201" s="634"/>
      <c r="B201" s="1254" t="s">
        <v>336</v>
      </c>
      <c r="C201" s="1273">
        <v>7695102641</v>
      </c>
      <c r="D201" s="1274">
        <v>0.97</v>
      </c>
      <c r="E201" s="1274">
        <v>0.03</v>
      </c>
      <c r="F201" s="1277">
        <v>40050</v>
      </c>
      <c r="G201" s="1277">
        <v>10427</v>
      </c>
      <c r="H201" s="1277">
        <v>52817</v>
      </c>
      <c r="I201" s="1260">
        <v>7.07</v>
      </c>
      <c r="J201" s="1287">
        <v>1.5</v>
      </c>
    </row>
    <row r="202" spans="1:10" ht="15.75" customHeight="1" x14ac:dyDescent="0.35">
      <c r="A202" s="632"/>
      <c r="B202" s="675" t="s">
        <v>337</v>
      </c>
      <c r="C202" s="679">
        <v>3128139379</v>
      </c>
      <c r="D202" s="808">
        <v>0.62</v>
      </c>
      <c r="E202" s="808">
        <v>0.38</v>
      </c>
      <c r="F202" s="809">
        <v>14790</v>
      </c>
      <c r="G202" s="809">
        <v>4446</v>
      </c>
      <c r="H202" s="809">
        <v>27101</v>
      </c>
      <c r="I202" s="675">
        <v>13.94</v>
      </c>
      <c r="J202" s="662">
        <v>2.2000000000000002</v>
      </c>
    </row>
    <row r="203" spans="1:10" ht="15.75" customHeight="1" x14ac:dyDescent="0.35">
      <c r="A203" s="634"/>
      <c r="B203" s="1260" t="s">
        <v>338</v>
      </c>
      <c r="C203" s="1273">
        <v>8150990328</v>
      </c>
      <c r="D203" s="1274">
        <v>1</v>
      </c>
      <c r="E203" s="1274">
        <v>0</v>
      </c>
      <c r="F203" s="1260" t="s">
        <v>239</v>
      </c>
      <c r="G203" s="1260" t="s">
        <v>239</v>
      </c>
      <c r="H203" s="1277">
        <v>18672</v>
      </c>
      <c r="I203" s="1260">
        <v>2.29</v>
      </c>
      <c r="J203" s="1287">
        <v>4.5999999999999996</v>
      </c>
    </row>
    <row r="204" spans="1:10" ht="15.75" customHeight="1" x14ac:dyDescent="0.35">
      <c r="A204" s="632"/>
      <c r="B204" s="675" t="s">
        <v>339</v>
      </c>
      <c r="C204" s="679">
        <v>327169808</v>
      </c>
      <c r="D204" s="819">
        <v>0</v>
      </c>
      <c r="E204" s="815">
        <v>1</v>
      </c>
      <c r="F204" s="816">
        <v>0</v>
      </c>
      <c r="G204" s="675">
        <v>0</v>
      </c>
      <c r="H204" s="675">
        <v>0</v>
      </c>
      <c r="I204" s="675">
        <v>0</v>
      </c>
      <c r="J204" s="662" t="s">
        <v>239</v>
      </c>
    </row>
    <row r="205" spans="1:10" ht="15.75" customHeight="1" x14ac:dyDescent="0.35">
      <c r="A205" s="634"/>
      <c r="B205" s="1260" t="s">
        <v>340</v>
      </c>
      <c r="C205" s="1273">
        <v>2056864357</v>
      </c>
      <c r="D205" s="1267" t="s">
        <v>239</v>
      </c>
      <c r="E205" s="1279" t="s">
        <v>239</v>
      </c>
      <c r="F205" s="1280">
        <v>24</v>
      </c>
      <c r="G205" s="1281">
        <v>14</v>
      </c>
      <c r="H205" s="1281">
        <v>38</v>
      </c>
      <c r="I205" s="1260" t="s">
        <v>239</v>
      </c>
      <c r="J205" s="1288" t="s">
        <v>239</v>
      </c>
    </row>
    <row r="206" spans="1:10" ht="15.75" customHeight="1" x14ac:dyDescent="0.35">
      <c r="A206" s="632"/>
      <c r="B206" s="680" t="s">
        <v>341</v>
      </c>
      <c r="C206" s="821">
        <v>185970252</v>
      </c>
      <c r="D206" s="822" t="s">
        <v>239</v>
      </c>
      <c r="E206" s="822" t="s">
        <v>239</v>
      </c>
      <c r="F206" s="637" t="s">
        <v>239</v>
      </c>
      <c r="G206" s="626" t="s">
        <v>239</v>
      </c>
      <c r="H206" s="626" t="s">
        <v>239</v>
      </c>
      <c r="I206" s="627" t="s">
        <v>239</v>
      </c>
      <c r="J206" s="662" t="s">
        <v>239</v>
      </c>
    </row>
    <row r="207" spans="1:10" ht="15.75" customHeight="1" x14ac:dyDescent="0.35">
      <c r="A207" s="666"/>
      <c r="B207" s="1289" t="s">
        <v>342</v>
      </c>
      <c r="C207" s="1290">
        <v>827927356</v>
      </c>
      <c r="D207" s="1291" t="s">
        <v>239</v>
      </c>
      <c r="E207" s="1291" t="s">
        <v>239</v>
      </c>
      <c r="F207" s="1292" t="s">
        <v>239</v>
      </c>
      <c r="G207" s="1292" t="s">
        <v>239</v>
      </c>
      <c r="H207" s="1292" t="s">
        <v>239</v>
      </c>
      <c r="I207" s="1293" t="s">
        <v>239</v>
      </c>
      <c r="J207" s="1272" t="s">
        <v>239</v>
      </c>
    </row>
    <row r="208" spans="1:10" ht="15.75" customHeight="1" x14ac:dyDescent="0.35">
      <c r="A208" s="681"/>
      <c r="B208" s="681"/>
      <c r="C208" s="681"/>
      <c r="D208" s="681"/>
      <c r="E208" s="681"/>
      <c r="F208" s="681"/>
      <c r="G208" s="681"/>
      <c r="H208" s="681"/>
      <c r="I208" s="681"/>
      <c r="J208" s="681"/>
    </row>
    <row r="209" spans="1:10" ht="33" customHeight="1" x14ac:dyDescent="0.35">
      <c r="A209" s="522" t="s">
        <v>350</v>
      </c>
      <c r="B209" s="522"/>
      <c r="C209" s="522"/>
      <c r="D209" s="522"/>
      <c r="E209" s="522"/>
      <c r="F209" s="522"/>
      <c r="G209" s="522"/>
      <c r="H209" s="522"/>
      <c r="I209" s="522"/>
      <c r="J209" s="522"/>
    </row>
    <row r="210" spans="1:10" ht="59.25" customHeight="1" x14ac:dyDescent="0.35">
      <c r="A210" s="1470" t="s">
        <v>23</v>
      </c>
      <c r="B210" s="1471"/>
      <c r="C210" s="685" t="s">
        <v>326</v>
      </c>
      <c r="D210" s="685" t="s">
        <v>327</v>
      </c>
      <c r="E210" s="685" t="s">
        <v>328</v>
      </c>
      <c r="F210" s="685" t="s">
        <v>329</v>
      </c>
      <c r="G210" s="685" t="s">
        <v>330</v>
      </c>
      <c r="H210" s="685" t="s">
        <v>331</v>
      </c>
      <c r="I210" s="686" t="s">
        <v>332</v>
      </c>
      <c r="J210" s="687" t="s">
        <v>333</v>
      </c>
    </row>
    <row r="211" spans="1:10" x14ac:dyDescent="0.35">
      <c r="A211" s="638" t="s">
        <v>334</v>
      </c>
      <c r="B211" s="639" t="s">
        <v>334</v>
      </c>
      <c r="C211" s="621">
        <v>45163550287</v>
      </c>
      <c r="D211" s="635">
        <v>0.79</v>
      </c>
      <c r="E211" s="635">
        <v>0.18</v>
      </c>
      <c r="F211" s="621">
        <v>46650</v>
      </c>
      <c r="G211" s="621">
        <v>17754</v>
      </c>
      <c r="H211" s="621">
        <v>173910</v>
      </c>
      <c r="I211" s="783">
        <v>4.8600000000000003</v>
      </c>
      <c r="J211" s="682">
        <v>3.4</v>
      </c>
    </row>
    <row r="212" spans="1:10" x14ac:dyDescent="0.35">
      <c r="A212" s="683"/>
      <c r="B212" s="674" t="s">
        <v>335</v>
      </c>
      <c r="C212" s="679">
        <v>35803682758</v>
      </c>
      <c r="D212" s="619" t="s">
        <v>239</v>
      </c>
      <c r="E212" s="619" t="s">
        <v>239</v>
      </c>
      <c r="F212" s="620" t="s">
        <v>239</v>
      </c>
      <c r="G212" s="620" t="s">
        <v>239</v>
      </c>
      <c r="H212" s="620" t="s">
        <v>239</v>
      </c>
      <c r="I212" s="784" t="s">
        <v>239</v>
      </c>
      <c r="J212" s="662" t="s">
        <v>239</v>
      </c>
    </row>
    <row r="213" spans="1:10" ht="15.75" customHeight="1" x14ac:dyDescent="0.35">
      <c r="A213" s="683"/>
      <c r="B213" s="1254" t="s">
        <v>336</v>
      </c>
      <c r="C213" s="1255">
        <v>10360882059</v>
      </c>
      <c r="D213" s="1256">
        <v>0.97</v>
      </c>
      <c r="E213" s="1256">
        <v>0.03</v>
      </c>
      <c r="F213" s="1257">
        <v>27591</v>
      </c>
      <c r="G213" s="1257">
        <v>8232</v>
      </c>
      <c r="H213" s="1257">
        <v>72533</v>
      </c>
      <c r="I213" s="1294">
        <v>7.18</v>
      </c>
      <c r="J213" s="1287">
        <v>1.5</v>
      </c>
    </row>
    <row r="214" spans="1:10" ht="15.75" customHeight="1" x14ac:dyDescent="0.35">
      <c r="A214" s="619"/>
      <c r="B214" s="675" t="s">
        <v>337</v>
      </c>
      <c r="C214" s="679">
        <v>6887451530</v>
      </c>
      <c r="D214" s="808">
        <v>0.67</v>
      </c>
      <c r="E214" s="808">
        <v>0.33</v>
      </c>
      <c r="F214" s="809">
        <v>19048</v>
      </c>
      <c r="G214" s="809">
        <v>9511</v>
      </c>
      <c r="H214" s="809">
        <v>50901</v>
      </c>
      <c r="I214" s="823">
        <v>10.98</v>
      </c>
      <c r="J214" s="662">
        <v>1.9</v>
      </c>
    </row>
    <row r="215" spans="1:10" ht="15.75" customHeight="1" x14ac:dyDescent="0.35">
      <c r="A215" s="683"/>
      <c r="B215" s="1260" t="s">
        <v>338</v>
      </c>
      <c r="C215" s="1255">
        <v>22019988099</v>
      </c>
      <c r="D215" s="1256">
        <v>0.94</v>
      </c>
      <c r="E215" s="1256">
        <v>0.06</v>
      </c>
      <c r="F215" s="1261" t="s">
        <v>239</v>
      </c>
      <c r="G215" s="1261" t="s">
        <v>239</v>
      </c>
      <c r="H215" s="1257">
        <v>49418</v>
      </c>
      <c r="I215" s="1294">
        <v>2.38</v>
      </c>
      <c r="J215" s="1287">
        <v>4.3</v>
      </c>
    </row>
    <row r="216" spans="1:10" ht="15.75" customHeight="1" x14ac:dyDescent="0.35">
      <c r="A216" s="619"/>
      <c r="B216" s="675" t="s">
        <v>339</v>
      </c>
      <c r="C216" s="679">
        <v>1320183940</v>
      </c>
      <c r="D216" s="808">
        <v>0</v>
      </c>
      <c r="E216" s="808">
        <v>1</v>
      </c>
      <c r="F216" s="675">
        <v>0</v>
      </c>
      <c r="G216" s="675">
        <v>0</v>
      </c>
      <c r="H216" s="675">
        <v>0</v>
      </c>
      <c r="I216" s="823">
        <v>0</v>
      </c>
      <c r="J216" s="662" t="s">
        <v>239</v>
      </c>
    </row>
    <row r="217" spans="1:10" ht="15.75" customHeight="1" x14ac:dyDescent="0.35">
      <c r="A217" s="683"/>
      <c r="B217" s="1260" t="s">
        <v>340</v>
      </c>
      <c r="C217" s="1262">
        <v>4575044659</v>
      </c>
      <c r="D217" s="1263" t="s">
        <v>239</v>
      </c>
      <c r="E217" s="1263" t="s">
        <v>239</v>
      </c>
      <c r="F217" s="1264">
        <v>4</v>
      </c>
      <c r="G217" s="1261">
        <v>11</v>
      </c>
      <c r="H217" s="1257">
        <v>1057</v>
      </c>
      <c r="I217" s="1294" t="s">
        <v>239</v>
      </c>
      <c r="J217" s="1288" t="s">
        <v>239</v>
      </c>
    </row>
    <row r="218" spans="1:10" ht="15.75" customHeight="1" x14ac:dyDescent="0.35">
      <c r="A218" s="619"/>
      <c r="B218" s="676" t="s">
        <v>341</v>
      </c>
      <c r="C218" s="812">
        <v>169406260</v>
      </c>
      <c r="D218" s="824" t="s">
        <v>239</v>
      </c>
      <c r="E218" s="824" t="s">
        <v>239</v>
      </c>
      <c r="F218" s="624" t="s">
        <v>239</v>
      </c>
      <c r="G218" s="624" t="s">
        <v>239</v>
      </c>
      <c r="H218" s="624" t="s">
        <v>239</v>
      </c>
      <c r="I218" s="625" t="s">
        <v>239</v>
      </c>
      <c r="J218" s="662" t="s">
        <v>239</v>
      </c>
    </row>
    <row r="219" spans="1:10" ht="15.75" customHeight="1" x14ac:dyDescent="0.35">
      <c r="A219" s="683"/>
      <c r="B219" s="1282" t="s">
        <v>342</v>
      </c>
      <c r="C219" s="1255">
        <v>2743657899</v>
      </c>
      <c r="D219" s="1295" t="s">
        <v>239</v>
      </c>
      <c r="E219" s="1295" t="s">
        <v>239</v>
      </c>
      <c r="F219" s="1296" t="s">
        <v>239</v>
      </c>
      <c r="G219" s="1296" t="s">
        <v>239</v>
      </c>
      <c r="H219" s="1296" t="s">
        <v>239</v>
      </c>
      <c r="I219" s="1261" t="s">
        <v>239</v>
      </c>
      <c r="J219" s="1297" t="s">
        <v>239</v>
      </c>
    </row>
    <row r="220" spans="1:10" ht="15.75" customHeight="1" x14ac:dyDescent="0.35">
      <c r="A220" s="668"/>
      <c r="B220" s="669"/>
      <c r="C220" s="668" t="s">
        <v>239</v>
      </c>
      <c r="D220" s="668" t="s">
        <v>239</v>
      </c>
      <c r="E220" s="668" t="s">
        <v>239</v>
      </c>
      <c r="F220" s="668" t="s">
        <v>239</v>
      </c>
      <c r="G220" s="668" t="s">
        <v>239</v>
      </c>
      <c r="H220" s="668" t="s">
        <v>239</v>
      </c>
      <c r="I220" s="668" t="s">
        <v>239</v>
      </c>
      <c r="J220" s="670" t="s">
        <v>239</v>
      </c>
    </row>
    <row r="221" spans="1:10" x14ac:dyDescent="0.35">
      <c r="A221" s="684" t="s">
        <v>343</v>
      </c>
      <c r="B221" s="629" t="s">
        <v>237</v>
      </c>
      <c r="C221" s="622">
        <v>19074695284</v>
      </c>
      <c r="D221" s="630">
        <v>0.76</v>
      </c>
      <c r="E221" s="630">
        <v>0.24</v>
      </c>
      <c r="F221" s="622">
        <v>5932</v>
      </c>
      <c r="G221" s="622">
        <v>5688</v>
      </c>
      <c r="H221" s="622">
        <v>41951</v>
      </c>
      <c r="I221" s="785">
        <v>2.9</v>
      </c>
      <c r="J221" s="663">
        <v>3.8</v>
      </c>
    </row>
    <row r="222" spans="1:10" x14ac:dyDescent="0.35">
      <c r="A222" s="626"/>
      <c r="B222" s="678" t="s">
        <v>335</v>
      </c>
      <c r="C222" s="679">
        <v>14456974223</v>
      </c>
      <c r="D222" s="626" t="s">
        <v>239</v>
      </c>
      <c r="E222" s="626" t="s">
        <v>239</v>
      </c>
      <c r="F222" s="626" t="s">
        <v>239</v>
      </c>
      <c r="G222" s="626" t="s">
        <v>239</v>
      </c>
      <c r="H222" s="626" t="s">
        <v>239</v>
      </c>
      <c r="I222" s="633" t="s">
        <v>239</v>
      </c>
      <c r="J222" s="664" t="s">
        <v>239</v>
      </c>
    </row>
    <row r="223" spans="1:10" ht="15.75" customHeight="1" x14ac:dyDescent="0.35">
      <c r="A223" s="624"/>
      <c r="B223" s="1254" t="s">
        <v>336</v>
      </c>
      <c r="C223" s="1273">
        <v>43146281</v>
      </c>
      <c r="D223" s="1274">
        <v>0</v>
      </c>
      <c r="E223" s="1274">
        <v>1</v>
      </c>
      <c r="F223" s="1260">
        <v>0</v>
      </c>
      <c r="G223" s="1260">
        <v>0</v>
      </c>
      <c r="H223" s="1260">
        <v>0</v>
      </c>
      <c r="I223" s="1275">
        <v>0</v>
      </c>
      <c r="J223" s="1276">
        <v>0</v>
      </c>
    </row>
    <row r="224" spans="1:10" ht="15.75" customHeight="1" x14ac:dyDescent="0.35">
      <c r="A224" s="626"/>
      <c r="B224" s="675" t="s">
        <v>337</v>
      </c>
      <c r="C224" s="679">
        <v>2608191297</v>
      </c>
      <c r="D224" s="808">
        <v>0.74</v>
      </c>
      <c r="E224" s="808">
        <v>0.26</v>
      </c>
      <c r="F224" s="809">
        <v>5932</v>
      </c>
      <c r="G224" s="809">
        <v>5688</v>
      </c>
      <c r="H224" s="809">
        <v>11646</v>
      </c>
      <c r="I224" s="813">
        <v>6.05</v>
      </c>
      <c r="J224" s="664">
        <v>1.6</v>
      </c>
    </row>
    <row r="225" spans="1:10" ht="15.75" customHeight="1" x14ac:dyDescent="0.35">
      <c r="A225" s="624"/>
      <c r="B225" s="1260" t="s">
        <v>338</v>
      </c>
      <c r="C225" s="1273">
        <v>12531641118</v>
      </c>
      <c r="D225" s="1274">
        <v>1</v>
      </c>
      <c r="E225" s="1274">
        <v>0</v>
      </c>
      <c r="F225" s="1260" t="s">
        <v>239</v>
      </c>
      <c r="G225" s="1260" t="s">
        <v>239</v>
      </c>
      <c r="H225" s="1277">
        <v>30305</v>
      </c>
      <c r="I225" s="1275">
        <v>2.42</v>
      </c>
      <c r="J225" s="1276">
        <v>4.2</v>
      </c>
    </row>
    <row r="226" spans="1:10" ht="15.75" customHeight="1" x14ac:dyDescent="0.35">
      <c r="A226" s="626"/>
      <c r="B226" s="675" t="s">
        <v>339</v>
      </c>
      <c r="C226" s="814">
        <v>1033429506</v>
      </c>
      <c r="D226" s="815">
        <v>0</v>
      </c>
      <c r="E226" s="815">
        <v>1</v>
      </c>
      <c r="F226" s="816">
        <v>0</v>
      </c>
      <c r="G226" s="675">
        <v>0</v>
      </c>
      <c r="H226" s="675">
        <v>0</v>
      </c>
      <c r="I226" s="813">
        <v>0</v>
      </c>
      <c r="J226" s="664" t="s">
        <v>239</v>
      </c>
    </row>
    <row r="227" spans="1:10" ht="15.75" customHeight="1" x14ac:dyDescent="0.35">
      <c r="A227" s="624"/>
      <c r="B227" s="1260" t="s">
        <v>340</v>
      </c>
      <c r="C227" s="1278">
        <v>2858287082</v>
      </c>
      <c r="D227" s="1279" t="s">
        <v>239</v>
      </c>
      <c r="E227" s="1279" t="s">
        <v>239</v>
      </c>
      <c r="F227" s="1280">
        <v>0</v>
      </c>
      <c r="G227" s="1281">
        <v>0</v>
      </c>
      <c r="H227" s="1281">
        <v>0</v>
      </c>
      <c r="I227" s="1275" t="s">
        <v>239</v>
      </c>
      <c r="J227" s="1272" t="s">
        <v>239</v>
      </c>
    </row>
    <row r="228" spans="1:10" ht="15.75" customHeight="1" x14ac:dyDescent="0.35">
      <c r="A228" s="626"/>
      <c r="B228" s="676" t="s">
        <v>341</v>
      </c>
      <c r="C228" s="825" t="s">
        <v>347</v>
      </c>
      <c r="D228" s="820" t="s">
        <v>239</v>
      </c>
      <c r="E228" s="820" t="s">
        <v>239</v>
      </c>
      <c r="F228" s="637" t="s">
        <v>239</v>
      </c>
      <c r="G228" s="626" t="s">
        <v>239</v>
      </c>
      <c r="H228" s="626" t="s">
        <v>239</v>
      </c>
      <c r="I228" s="633" t="s">
        <v>239</v>
      </c>
      <c r="J228" s="664" t="s">
        <v>239</v>
      </c>
    </row>
    <row r="229" spans="1:10" ht="15.75" customHeight="1" x14ac:dyDescent="0.35">
      <c r="A229" s="624"/>
      <c r="B229" s="1282" t="s">
        <v>342</v>
      </c>
      <c r="C229" s="1283">
        <v>2116787350</v>
      </c>
      <c r="D229" s="1284" t="s">
        <v>239</v>
      </c>
      <c r="E229" s="1284" t="s">
        <v>239</v>
      </c>
      <c r="F229" s="1281" t="s">
        <v>239</v>
      </c>
      <c r="G229" s="1281" t="s">
        <v>239</v>
      </c>
      <c r="H229" s="1281" t="s">
        <v>239</v>
      </c>
      <c r="I229" s="1275" t="s">
        <v>239</v>
      </c>
      <c r="J229" s="1285" t="s">
        <v>239</v>
      </c>
    </row>
    <row r="230" spans="1:10" ht="15.75" customHeight="1" x14ac:dyDescent="0.35">
      <c r="A230" s="671"/>
      <c r="B230" s="672"/>
      <c r="C230" s="671" t="s">
        <v>239</v>
      </c>
      <c r="D230" s="671" t="s">
        <v>239</v>
      </c>
      <c r="E230" s="671" t="s">
        <v>239</v>
      </c>
      <c r="F230" s="671" t="s">
        <v>239</v>
      </c>
      <c r="G230" s="671" t="s">
        <v>239</v>
      </c>
      <c r="H230" s="671" t="s">
        <v>239</v>
      </c>
      <c r="I230" s="669" t="s">
        <v>239</v>
      </c>
      <c r="J230" s="670" t="s">
        <v>239</v>
      </c>
    </row>
    <row r="231" spans="1:10" x14ac:dyDescent="0.35">
      <c r="A231" s="684" t="s">
        <v>344</v>
      </c>
      <c r="B231" s="629" t="s">
        <v>345</v>
      </c>
      <c r="C231" s="622">
        <v>7813071808</v>
      </c>
      <c r="D231" s="630">
        <v>0.77</v>
      </c>
      <c r="E231" s="630">
        <v>0.23</v>
      </c>
      <c r="F231" s="631">
        <v>0</v>
      </c>
      <c r="G231" s="631">
        <v>0</v>
      </c>
      <c r="H231" s="622">
        <v>53348</v>
      </c>
      <c r="I231" s="631">
        <v>8.85</v>
      </c>
      <c r="J231" s="665" t="s">
        <v>239</v>
      </c>
    </row>
    <row r="232" spans="1:10" ht="15.75" customHeight="1" x14ac:dyDescent="0.35">
      <c r="A232" s="626"/>
      <c r="B232" s="678" t="s">
        <v>335</v>
      </c>
      <c r="C232" s="679">
        <v>6026681509</v>
      </c>
      <c r="D232" s="626" t="s">
        <v>239</v>
      </c>
      <c r="E232" s="626" t="s">
        <v>239</v>
      </c>
      <c r="F232" s="626" t="s">
        <v>239</v>
      </c>
      <c r="G232" s="626" t="s">
        <v>239</v>
      </c>
      <c r="H232" s="626" t="s">
        <v>239</v>
      </c>
      <c r="I232" s="627" t="s">
        <v>239</v>
      </c>
      <c r="J232" s="662" t="s">
        <v>239</v>
      </c>
    </row>
    <row r="233" spans="1:10" ht="15.75" customHeight="1" x14ac:dyDescent="0.35">
      <c r="A233" s="624"/>
      <c r="B233" s="1254" t="s">
        <v>336</v>
      </c>
      <c r="C233" s="1273">
        <v>4078551213</v>
      </c>
      <c r="D233" s="1274">
        <v>1</v>
      </c>
      <c r="E233" s="1274">
        <v>0</v>
      </c>
      <c r="F233" s="1260">
        <v>0</v>
      </c>
      <c r="G233" s="1260">
        <v>0</v>
      </c>
      <c r="H233" s="1277">
        <v>35001</v>
      </c>
      <c r="I233" s="1260">
        <v>8.58</v>
      </c>
      <c r="J233" s="1287" t="s">
        <v>239</v>
      </c>
    </row>
    <row r="234" spans="1:10" ht="15.75" customHeight="1" x14ac:dyDescent="0.35">
      <c r="A234" s="626"/>
      <c r="B234" s="675" t="s">
        <v>337</v>
      </c>
      <c r="C234" s="679">
        <v>1413315774</v>
      </c>
      <c r="D234" s="808">
        <v>0.65</v>
      </c>
      <c r="E234" s="808">
        <v>0.35</v>
      </c>
      <c r="F234" s="675">
        <v>0</v>
      </c>
      <c r="G234" s="675">
        <v>0</v>
      </c>
      <c r="H234" s="809">
        <v>14797</v>
      </c>
      <c r="I234" s="675">
        <v>10.47</v>
      </c>
      <c r="J234" s="662" t="s">
        <v>239</v>
      </c>
    </row>
    <row r="235" spans="1:10" ht="15.75" customHeight="1" x14ac:dyDescent="0.35">
      <c r="A235" s="624"/>
      <c r="B235" s="1260" t="s">
        <v>338</v>
      </c>
      <c r="C235" s="1273">
        <v>2179811060</v>
      </c>
      <c r="D235" s="1274">
        <v>0.43</v>
      </c>
      <c r="E235" s="1274">
        <v>0.56999999999999995</v>
      </c>
      <c r="F235" s="1260" t="s">
        <v>239</v>
      </c>
      <c r="G235" s="1260" t="s">
        <v>239</v>
      </c>
      <c r="H235" s="1277">
        <v>2508</v>
      </c>
      <c r="I235" s="1260">
        <v>1.1499999999999999</v>
      </c>
      <c r="J235" s="1287" t="s">
        <v>239</v>
      </c>
    </row>
    <row r="236" spans="1:10" ht="15.75" customHeight="1" x14ac:dyDescent="0.35">
      <c r="A236" s="626"/>
      <c r="B236" s="675" t="s">
        <v>339</v>
      </c>
      <c r="C236" s="818" t="s">
        <v>347</v>
      </c>
      <c r="D236" s="819">
        <v>0</v>
      </c>
      <c r="E236" s="815">
        <v>0</v>
      </c>
      <c r="F236" s="816">
        <v>0</v>
      </c>
      <c r="G236" s="675">
        <v>0</v>
      </c>
      <c r="H236" s="675">
        <v>0</v>
      </c>
      <c r="I236" s="675">
        <v>0</v>
      </c>
      <c r="J236" s="662" t="s">
        <v>239</v>
      </c>
    </row>
    <row r="237" spans="1:10" ht="15.75" customHeight="1" x14ac:dyDescent="0.35">
      <c r="A237" s="624"/>
      <c r="B237" s="1260" t="s">
        <v>340</v>
      </c>
      <c r="C237" s="1273">
        <v>141393761</v>
      </c>
      <c r="D237" s="1267" t="s">
        <v>239</v>
      </c>
      <c r="E237" s="1279" t="s">
        <v>239</v>
      </c>
      <c r="F237" s="1280">
        <v>0</v>
      </c>
      <c r="G237" s="1281">
        <v>0</v>
      </c>
      <c r="H237" s="1273">
        <v>1042</v>
      </c>
      <c r="I237" s="1260" t="s">
        <v>239</v>
      </c>
      <c r="J237" s="1288" t="s">
        <v>239</v>
      </c>
    </row>
    <row r="238" spans="1:10" ht="15.75" customHeight="1" x14ac:dyDescent="0.35">
      <c r="A238" s="626"/>
      <c r="B238" s="676" t="s">
        <v>341</v>
      </c>
      <c r="C238" s="676" t="s">
        <v>347</v>
      </c>
      <c r="D238" s="820" t="s">
        <v>239</v>
      </c>
      <c r="E238" s="820" t="s">
        <v>239</v>
      </c>
      <c r="F238" s="637" t="s">
        <v>239</v>
      </c>
      <c r="G238" s="626" t="s">
        <v>239</v>
      </c>
      <c r="H238" s="626" t="s">
        <v>239</v>
      </c>
      <c r="I238" s="627" t="s">
        <v>239</v>
      </c>
      <c r="J238" s="662" t="s">
        <v>239</v>
      </c>
    </row>
    <row r="239" spans="1:10" ht="15.75" customHeight="1" x14ac:dyDescent="0.35">
      <c r="A239" s="624"/>
      <c r="B239" s="1282" t="s">
        <v>342</v>
      </c>
      <c r="C239" s="1286" t="s">
        <v>347</v>
      </c>
      <c r="D239" s="1286" t="s">
        <v>239</v>
      </c>
      <c r="E239" s="1286" t="s">
        <v>239</v>
      </c>
      <c r="F239" s="1281" t="s">
        <v>239</v>
      </c>
      <c r="G239" s="1281" t="s">
        <v>239</v>
      </c>
      <c r="H239" s="1281" t="s">
        <v>239</v>
      </c>
      <c r="I239" s="1260" t="s">
        <v>239</v>
      </c>
      <c r="J239" s="1297" t="s">
        <v>239</v>
      </c>
    </row>
    <row r="240" spans="1:10" ht="15.75" customHeight="1" x14ac:dyDescent="0.35">
      <c r="A240" s="671"/>
      <c r="B240" s="672"/>
      <c r="C240" s="671" t="s">
        <v>239</v>
      </c>
      <c r="D240" s="671" t="s">
        <v>239</v>
      </c>
      <c r="E240" s="671" t="s">
        <v>239</v>
      </c>
      <c r="F240" s="671" t="s">
        <v>239</v>
      </c>
      <c r="G240" s="671" t="s">
        <v>239</v>
      </c>
      <c r="H240" s="671" t="s">
        <v>239</v>
      </c>
      <c r="I240" s="672" t="s">
        <v>239</v>
      </c>
      <c r="J240" s="673" t="s">
        <v>239</v>
      </c>
    </row>
    <row r="241" spans="1:10" x14ac:dyDescent="0.35">
      <c r="A241" s="684" t="s">
        <v>348</v>
      </c>
      <c r="B241" s="629" t="s">
        <v>349</v>
      </c>
      <c r="C241" s="622">
        <v>18275783195</v>
      </c>
      <c r="D241" s="630">
        <v>0.84</v>
      </c>
      <c r="E241" s="630">
        <v>0.11</v>
      </c>
      <c r="F241" s="622">
        <v>40718</v>
      </c>
      <c r="G241" s="622">
        <v>12066</v>
      </c>
      <c r="H241" s="622">
        <v>78611</v>
      </c>
      <c r="I241" s="631">
        <v>5.13</v>
      </c>
      <c r="J241" s="665">
        <v>3.0710000000000002</v>
      </c>
    </row>
    <row r="242" spans="1:10" ht="15.75" customHeight="1" x14ac:dyDescent="0.35">
      <c r="A242" s="626"/>
      <c r="B242" s="678" t="s">
        <v>335</v>
      </c>
      <c r="C242" s="679">
        <v>15320027026</v>
      </c>
      <c r="D242" s="808">
        <v>0</v>
      </c>
      <c r="E242" s="826">
        <v>0</v>
      </c>
      <c r="F242" s="626">
        <v>0</v>
      </c>
      <c r="G242" s="626">
        <v>0</v>
      </c>
      <c r="H242" s="626">
        <v>0</v>
      </c>
      <c r="I242" s="627">
        <v>0</v>
      </c>
      <c r="J242" s="662" t="s">
        <v>239</v>
      </c>
    </row>
    <row r="243" spans="1:10" ht="15.75" customHeight="1" x14ac:dyDescent="0.35">
      <c r="A243" s="624"/>
      <c r="B243" s="1254" t="s">
        <v>336</v>
      </c>
      <c r="C243" s="1273">
        <v>6239184565</v>
      </c>
      <c r="D243" s="1274">
        <v>0.97</v>
      </c>
      <c r="E243" s="1274">
        <v>0.03</v>
      </c>
      <c r="F243" s="1277">
        <v>27591</v>
      </c>
      <c r="G243" s="1277">
        <v>8232</v>
      </c>
      <c r="H243" s="1277">
        <v>37532</v>
      </c>
      <c r="I243" s="1260">
        <v>6.23</v>
      </c>
      <c r="J243" s="1287">
        <v>1.5</v>
      </c>
    </row>
    <row r="244" spans="1:10" ht="15.75" customHeight="1" x14ac:dyDescent="0.35">
      <c r="A244" s="626"/>
      <c r="B244" s="675" t="s">
        <v>337</v>
      </c>
      <c r="C244" s="679">
        <v>2865944459</v>
      </c>
      <c r="D244" s="808">
        <v>0.62</v>
      </c>
      <c r="E244" s="808">
        <v>0.38</v>
      </c>
      <c r="F244" s="809">
        <v>13117</v>
      </c>
      <c r="G244" s="809">
        <v>3823</v>
      </c>
      <c r="H244" s="809">
        <v>24458</v>
      </c>
      <c r="I244" s="675">
        <v>13.66</v>
      </c>
      <c r="J244" s="662">
        <v>2.1</v>
      </c>
    </row>
    <row r="245" spans="1:10" ht="15.75" customHeight="1" x14ac:dyDescent="0.35">
      <c r="A245" s="624"/>
      <c r="B245" s="1260" t="s">
        <v>338</v>
      </c>
      <c r="C245" s="1273">
        <v>7308535921</v>
      </c>
      <c r="D245" s="1274">
        <v>1</v>
      </c>
      <c r="E245" s="1274">
        <v>0</v>
      </c>
      <c r="F245" s="1260">
        <v>0</v>
      </c>
      <c r="G245" s="1260">
        <v>0</v>
      </c>
      <c r="H245" s="1277">
        <v>16605</v>
      </c>
      <c r="I245" s="1260">
        <v>2.27</v>
      </c>
      <c r="J245" s="1287">
        <v>4.5999999999999996</v>
      </c>
    </row>
    <row r="246" spans="1:10" ht="15.75" customHeight="1" x14ac:dyDescent="0.35">
      <c r="A246" s="626"/>
      <c r="B246" s="675" t="s">
        <v>339</v>
      </c>
      <c r="C246" s="679">
        <v>286754434</v>
      </c>
      <c r="D246" s="819">
        <v>0</v>
      </c>
      <c r="E246" s="815">
        <v>1</v>
      </c>
      <c r="F246" s="816">
        <v>0</v>
      </c>
      <c r="G246" s="675">
        <v>0</v>
      </c>
      <c r="H246" s="675">
        <v>0</v>
      </c>
      <c r="I246" s="675">
        <v>0</v>
      </c>
      <c r="J246" s="662" t="s">
        <v>239</v>
      </c>
    </row>
    <row r="247" spans="1:10" ht="15.75" customHeight="1" x14ac:dyDescent="0.35">
      <c r="A247" s="624"/>
      <c r="B247" s="1260" t="s">
        <v>340</v>
      </c>
      <c r="C247" s="1273">
        <v>1575363816</v>
      </c>
      <c r="D247" s="1267" t="s">
        <v>239</v>
      </c>
      <c r="E247" s="1279" t="s">
        <v>239</v>
      </c>
      <c r="F247" s="1280">
        <v>4</v>
      </c>
      <c r="G247" s="1281">
        <v>11</v>
      </c>
      <c r="H247" s="1281">
        <v>15</v>
      </c>
      <c r="I247" s="1260">
        <v>0</v>
      </c>
      <c r="J247" s="1288" t="s">
        <v>239</v>
      </c>
    </row>
    <row r="248" spans="1:10" ht="15.75" customHeight="1" x14ac:dyDescent="0.35">
      <c r="A248" s="626"/>
      <c r="B248" s="676" t="s">
        <v>341</v>
      </c>
      <c r="C248" s="814">
        <v>169406260</v>
      </c>
      <c r="D248" s="820" t="s">
        <v>239</v>
      </c>
      <c r="E248" s="820" t="s">
        <v>239</v>
      </c>
      <c r="F248" s="637" t="s">
        <v>239</v>
      </c>
      <c r="G248" s="626" t="s">
        <v>239</v>
      </c>
      <c r="H248" s="626" t="s">
        <v>239</v>
      </c>
      <c r="I248" s="627" t="s">
        <v>239</v>
      </c>
      <c r="J248" s="662" t="s">
        <v>239</v>
      </c>
    </row>
    <row r="249" spans="1:10" ht="15.75" customHeight="1" x14ac:dyDescent="0.35">
      <c r="A249" s="666"/>
      <c r="B249" s="1267" t="s">
        <v>342</v>
      </c>
      <c r="C249" s="1298">
        <v>626870549</v>
      </c>
      <c r="D249" s="1299" t="s">
        <v>239</v>
      </c>
      <c r="E249" s="1299" t="s">
        <v>239</v>
      </c>
      <c r="F249" s="1292" t="s">
        <v>239</v>
      </c>
      <c r="G249" s="1292" t="s">
        <v>239</v>
      </c>
      <c r="H249" s="1292" t="s">
        <v>239</v>
      </c>
      <c r="I249" s="1300" t="s">
        <v>239</v>
      </c>
      <c r="J249" s="1288" t="s">
        <v>239</v>
      </c>
    </row>
    <row r="250" spans="1:10" ht="15.75" customHeight="1" x14ac:dyDescent="0.35">
      <c r="A250" s="681"/>
      <c r="B250" s="681"/>
      <c r="C250" s="681"/>
      <c r="D250" s="681"/>
      <c r="E250" s="681"/>
      <c r="F250" s="681"/>
      <c r="G250" s="681"/>
      <c r="H250" s="681"/>
      <c r="I250" s="681"/>
      <c r="J250" s="681"/>
    </row>
    <row r="251" spans="1:10" ht="35.25" customHeight="1" x14ac:dyDescent="0.35">
      <c r="A251" s="522" t="s">
        <v>351</v>
      </c>
      <c r="B251" s="522"/>
      <c r="C251" s="522"/>
      <c r="D251" s="522"/>
      <c r="E251" s="522"/>
      <c r="F251" s="522"/>
      <c r="G251" s="522"/>
      <c r="H251" s="522"/>
      <c r="I251" s="522"/>
      <c r="J251" s="522"/>
    </row>
    <row r="252" spans="1:10" ht="66.75" customHeight="1" x14ac:dyDescent="0.35">
      <c r="A252" s="1474" t="s">
        <v>24</v>
      </c>
      <c r="B252" s="1475"/>
      <c r="C252" s="685" t="s">
        <v>326</v>
      </c>
      <c r="D252" s="685" t="s">
        <v>327</v>
      </c>
      <c r="E252" s="685" t="s">
        <v>328</v>
      </c>
      <c r="F252" s="685" t="s">
        <v>352</v>
      </c>
      <c r="G252" s="685" t="s">
        <v>353</v>
      </c>
      <c r="H252" s="685" t="s">
        <v>354</v>
      </c>
      <c r="I252" s="686" t="s">
        <v>332</v>
      </c>
      <c r="J252" s="687" t="s">
        <v>333</v>
      </c>
    </row>
    <row r="253" spans="1:10" x14ac:dyDescent="0.35">
      <c r="A253" s="638" t="s">
        <v>334</v>
      </c>
      <c r="B253" s="639" t="s">
        <v>334</v>
      </c>
      <c r="C253" s="621">
        <f>C263+C273+C283</f>
        <v>21513158295</v>
      </c>
      <c r="D253" s="635">
        <v>0.8</v>
      </c>
      <c r="E253" s="635">
        <v>0.2</v>
      </c>
      <c r="F253" s="621">
        <v>14156</v>
      </c>
      <c r="G253" s="621">
        <v>2825</v>
      </c>
      <c r="H253" s="621">
        <v>103993</v>
      </c>
      <c r="I253" s="641">
        <v>6</v>
      </c>
      <c r="J253" s="682">
        <v>3.5</v>
      </c>
    </row>
    <row r="254" spans="1:10" ht="15.75" customHeight="1" x14ac:dyDescent="0.35">
      <c r="A254" s="683"/>
      <c r="B254" s="674" t="s">
        <v>335</v>
      </c>
      <c r="C254" s="679">
        <v>17269990342</v>
      </c>
      <c r="D254" s="626" t="s">
        <v>239</v>
      </c>
      <c r="E254" s="626" t="s">
        <v>239</v>
      </c>
      <c r="F254" s="627" t="s">
        <v>239</v>
      </c>
      <c r="G254" s="627" t="s">
        <v>239</v>
      </c>
      <c r="H254" s="627" t="s">
        <v>239</v>
      </c>
      <c r="I254" s="627" t="s">
        <v>239</v>
      </c>
      <c r="J254" s="662" t="s">
        <v>239</v>
      </c>
    </row>
    <row r="255" spans="1:10" ht="15.75" customHeight="1" x14ac:dyDescent="0.35">
      <c r="A255" s="683"/>
      <c r="B255" s="1254" t="s">
        <v>336</v>
      </c>
      <c r="C255" s="1255">
        <v>1495797755</v>
      </c>
      <c r="D255" s="1256">
        <v>0.97</v>
      </c>
      <c r="E255" s="1256">
        <v>0.03</v>
      </c>
      <c r="F255" s="1257">
        <v>12474</v>
      </c>
      <c r="G255" s="1257">
        <v>2198</v>
      </c>
      <c r="H255" s="1257">
        <v>15303</v>
      </c>
      <c r="I255" s="1261">
        <v>10.5</v>
      </c>
      <c r="J255" s="1287">
        <v>1.5</v>
      </c>
    </row>
    <row r="256" spans="1:10" ht="15.75" customHeight="1" x14ac:dyDescent="0.35">
      <c r="A256" s="619"/>
      <c r="B256" s="675" t="s">
        <v>337</v>
      </c>
      <c r="C256" s="679">
        <v>262729061</v>
      </c>
      <c r="D256" s="808">
        <v>0.59</v>
      </c>
      <c r="E256" s="808">
        <v>0.41</v>
      </c>
      <c r="F256" s="809">
        <v>1680</v>
      </c>
      <c r="G256" s="675">
        <v>624</v>
      </c>
      <c r="H256" s="809">
        <v>2652</v>
      </c>
      <c r="I256" s="675">
        <v>17.2</v>
      </c>
      <c r="J256" s="662">
        <v>2.7</v>
      </c>
    </row>
    <row r="257" spans="1:10" ht="15.75" customHeight="1" x14ac:dyDescent="0.35">
      <c r="A257" s="683"/>
      <c r="B257" s="1260" t="s">
        <v>338</v>
      </c>
      <c r="C257" s="1255">
        <v>9130670737</v>
      </c>
      <c r="D257" s="1256">
        <v>1</v>
      </c>
      <c r="E257" s="1256">
        <v>0</v>
      </c>
      <c r="F257" s="1261" t="s">
        <v>239</v>
      </c>
      <c r="G257" s="1261" t="s">
        <v>239</v>
      </c>
      <c r="H257" s="1257">
        <v>26394</v>
      </c>
      <c r="I257" s="1261">
        <v>2.9</v>
      </c>
      <c r="J257" s="1287">
        <v>4.4000000000000004</v>
      </c>
    </row>
    <row r="258" spans="1:10" ht="15.75" customHeight="1" x14ac:dyDescent="0.35">
      <c r="A258" s="619"/>
      <c r="B258" s="675" t="s">
        <v>339</v>
      </c>
      <c r="C258" s="679">
        <v>386480388</v>
      </c>
      <c r="D258" s="808">
        <v>0</v>
      </c>
      <c r="E258" s="808">
        <v>1</v>
      </c>
      <c r="F258" s="675">
        <v>0</v>
      </c>
      <c r="G258" s="675">
        <v>0</v>
      </c>
      <c r="H258" s="675">
        <v>0</v>
      </c>
      <c r="I258" s="675">
        <v>0</v>
      </c>
      <c r="J258" s="662" t="s">
        <v>239</v>
      </c>
    </row>
    <row r="259" spans="1:10" ht="15.75" customHeight="1" x14ac:dyDescent="0.35">
      <c r="A259" s="683"/>
      <c r="B259" s="1260" t="s">
        <v>340</v>
      </c>
      <c r="C259" s="1262">
        <v>1715138204</v>
      </c>
      <c r="D259" s="1263" t="s">
        <v>239</v>
      </c>
      <c r="E259" s="1263" t="s">
        <v>239</v>
      </c>
      <c r="F259" s="1264">
        <v>20</v>
      </c>
      <c r="G259" s="1261">
        <v>3</v>
      </c>
      <c r="H259" s="1261">
        <v>22</v>
      </c>
      <c r="I259" s="1261" t="s">
        <v>239</v>
      </c>
      <c r="J259" s="1288" t="s">
        <v>239</v>
      </c>
    </row>
    <row r="260" spans="1:10" ht="15.75" customHeight="1" x14ac:dyDescent="0.35">
      <c r="A260" s="619"/>
      <c r="B260" s="676" t="s">
        <v>341</v>
      </c>
      <c r="C260" s="812">
        <v>16575660</v>
      </c>
      <c r="D260" s="824" t="s">
        <v>239</v>
      </c>
      <c r="E260" s="824" t="s">
        <v>239</v>
      </c>
      <c r="F260" s="624" t="s">
        <v>239</v>
      </c>
      <c r="G260" s="624" t="s">
        <v>239</v>
      </c>
      <c r="H260" s="624" t="s">
        <v>239</v>
      </c>
      <c r="I260" s="625" t="s">
        <v>239</v>
      </c>
      <c r="J260" s="662" t="s">
        <v>239</v>
      </c>
    </row>
    <row r="261" spans="1:10" ht="15.75" customHeight="1" x14ac:dyDescent="0.35">
      <c r="A261" s="683"/>
      <c r="B261" s="1282" t="s">
        <v>342</v>
      </c>
      <c r="C261" s="1255">
        <v>636937131</v>
      </c>
      <c r="D261" s="1296" t="s">
        <v>239</v>
      </c>
      <c r="E261" s="1296" t="s">
        <v>239</v>
      </c>
      <c r="F261" s="1296" t="s">
        <v>239</v>
      </c>
      <c r="G261" s="1296" t="s">
        <v>239</v>
      </c>
      <c r="H261" s="1296" t="s">
        <v>239</v>
      </c>
      <c r="I261" s="1261" t="s">
        <v>239</v>
      </c>
      <c r="J261" s="1297" t="s">
        <v>239</v>
      </c>
    </row>
    <row r="262" spans="1:10" ht="15.75" customHeight="1" x14ac:dyDescent="0.35">
      <c r="A262" s="668"/>
      <c r="B262" s="669"/>
      <c r="C262" s="668" t="s">
        <v>239</v>
      </c>
      <c r="D262" s="668" t="s">
        <v>239</v>
      </c>
      <c r="E262" s="668" t="s">
        <v>239</v>
      </c>
      <c r="F262" s="668" t="s">
        <v>239</v>
      </c>
      <c r="G262" s="668" t="s">
        <v>239</v>
      </c>
      <c r="H262" s="668" t="s">
        <v>239</v>
      </c>
      <c r="I262" s="668" t="s">
        <v>239</v>
      </c>
      <c r="J262" s="670" t="s">
        <v>239</v>
      </c>
    </row>
    <row r="263" spans="1:10" x14ac:dyDescent="0.35">
      <c r="A263" s="684" t="s">
        <v>343</v>
      </c>
      <c r="B263" s="629" t="s">
        <v>237</v>
      </c>
      <c r="C263" s="622">
        <v>9908332827</v>
      </c>
      <c r="D263" s="630">
        <v>0.84</v>
      </c>
      <c r="E263" s="630">
        <v>0.16</v>
      </c>
      <c r="F263" s="631">
        <v>20</v>
      </c>
      <c r="G263" s="631">
        <v>4</v>
      </c>
      <c r="H263" s="622">
        <v>24354</v>
      </c>
      <c r="I263" s="640">
        <v>2.9</v>
      </c>
      <c r="J263" s="663">
        <v>4.3680000000000003</v>
      </c>
    </row>
    <row r="264" spans="1:10" ht="15.75" customHeight="1" x14ac:dyDescent="0.35">
      <c r="A264" s="626"/>
      <c r="B264" s="678" t="s">
        <v>335</v>
      </c>
      <c r="C264" s="679">
        <v>8291232833</v>
      </c>
      <c r="D264" s="626" t="s">
        <v>239</v>
      </c>
      <c r="E264" s="626" t="s">
        <v>239</v>
      </c>
      <c r="F264" s="626" t="s">
        <v>239</v>
      </c>
      <c r="G264" s="626" t="s">
        <v>239</v>
      </c>
      <c r="H264" s="626" t="s">
        <v>239</v>
      </c>
      <c r="I264" s="633" t="s">
        <v>239</v>
      </c>
      <c r="J264" s="664" t="s">
        <v>239</v>
      </c>
    </row>
    <row r="265" spans="1:10" ht="15.75" customHeight="1" x14ac:dyDescent="0.35">
      <c r="A265" s="624"/>
      <c r="B265" s="1254" t="s">
        <v>336</v>
      </c>
      <c r="C265" s="1273">
        <v>39879679</v>
      </c>
      <c r="D265" s="1274">
        <v>7.0000000000000007E-2</v>
      </c>
      <c r="E265" s="1274">
        <v>0.93</v>
      </c>
      <c r="F265" s="1260">
        <v>14</v>
      </c>
      <c r="G265" s="1260">
        <v>3</v>
      </c>
      <c r="H265" s="1260">
        <v>18</v>
      </c>
      <c r="I265" s="1275">
        <v>6.9</v>
      </c>
      <c r="J265" s="1276">
        <v>1.6</v>
      </c>
    </row>
    <row r="266" spans="1:10" ht="15.75" customHeight="1" x14ac:dyDescent="0.35">
      <c r="A266" s="626"/>
      <c r="B266" s="675" t="s">
        <v>337</v>
      </c>
      <c r="C266" s="679">
        <v>534140</v>
      </c>
      <c r="D266" s="808">
        <v>0.68</v>
      </c>
      <c r="E266" s="808">
        <v>0.32</v>
      </c>
      <c r="F266" s="675">
        <v>6</v>
      </c>
      <c r="G266" s="675">
        <v>1</v>
      </c>
      <c r="H266" s="675">
        <v>8</v>
      </c>
      <c r="I266" s="813">
        <v>23.5</v>
      </c>
      <c r="J266" s="664">
        <v>2.2000000000000002</v>
      </c>
    </row>
    <row r="267" spans="1:10" ht="15.75" customHeight="1" x14ac:dyDescent="0.35">
      <c r="A267" s="624"/>
      <c r="B267" s="1260" t="s">
        <v>338</v>
      </c>
      <c r="C267" s="1273">
        <v>8288216331</v>
      </c>
      <c r="D267" s="1274">
        <v>1</v>
      </c>
      <c r="E267" s="1274">
        <v>0</v>
      </c>
      <c r="F267" s="1260" t="s">
        <v>239</v>
      </c>
      <c r="G267" s="1260" t="s">
        <v>239</v>
      </c>
      <c r="H267" s="1277">
        <v>24327</v>
      </c>
      <c r="I267" s="1275">
        <v>2.9</v>
      </c>
      <c r="J267" s="1276">
        <v>4.4000000000000004</v>
      </c>
    </row>
    <row r="268" spans="1:10" ht="15.75" customHeight="1" x14ac:dyDescent="0.35">
      <c r="A268" s="626"/>
      <c r="B268" s="675" t="s">
        <v>339</v>
      </c>
      <c r="C268" s="814">
        <v>346065014</v>
      </c>
      <c r="D268" s="815">
        <v>0</v>
      </c>
      <c r="E268" s="815">
        <v>1</v>
      </c>
      <c r="F268" s="816">
        <v>0</v>
      </c>
      <c r="G268" s="675">
        <v>0</v>
      </c>
      <c r="H268" s="675">
        <v>0</v>
      </c>
      <c r="I268" s="813">
        <v>0</v>
      </c>
      <c r="J268" s="664" t="s">
        <v>239</v>
      </c>
    </row>
    <row r="269" spans="1:10" ht="15.75" customHeight="1" x14ac:dyDescent="0.35">
      <c r="A269" s="624"/>
      <c r="B269" s="1260" t="s">
        <v>340</v>
      </c>
      <c r="C269" s="1278">
        <v>1233637663</v>
      </c>
      <c r="D269" s="1279" t="s">
        <v>239</v>
      </c>
      <c r="E269" s="1279" t="s">
        <v>239</v>
      </c>
      <c r="F269" s="1280">
        <v>0</v>
      </c>
      <c r="G269" s="1281">
        <v>0</v>
      </c>
      <c r="H269" s="1281">
        <v>0</v>
      </c>
      <c r="I269" s="1275" t="s">
        <v>239</v>
      </c>
      <c r="J269" s="1272" t="s">
        <v>239</v>
      </c>
    </row>
    <row r="270" spans="1:10" ht="15.75" customHeight="1" x14ac:dyDescent="0.35">
      <c r="A270" s="626"/>
      <c r="B270" s="676" t="s">
        <v>341</v>
      </c>
      <c r="C270" s="817">
        <v>11667</v>
      </c>
      <c r="D270" s="820" t="s">
        <v>239</v>
      </c>
      <c r="E270" s="820" t="s">
        <v>239</v>
      </c>
      <c r="F270" s="637" t="s">
        <v>239</v>
      </c>
      <c r="G270" s="626" t="s">
        <v>239</v>
      </c>
      <c r="H270" s="626" t="s">
        <v>239</v>
      </c>
      <c r="I270" s="633" t="s">
        <v>239</v>
      </c>
      <c r="J270" s="664" t="s">
        <v>239</v>
      </c>
    </row>
    <row r="271" spans="1:10" ht="15.75" customHeight="1" x14ac:dyDescent="0.35">
      <c r="A271" s="624"/>
      <c r="B271" s="1282" t="s">
        <v>342</v>
      </c>
      <c r="C271" s="1283">
        <v>435880324</v>
      </c>
      <c r="D271" s="1286" t="s">
        <v>239</v>
      </c>
      <c r="E271" s="1286" t="s">
        <v>239</v>
      </c>
      <c r="F271" s="1281" t="s">
        <v>239</v>
      </c>
      <c r="G271" s="1281" t="s">
        <v>239</v>
      </c>
      <c r="H271" s="1281" t="s">
        <v>239</v>
      </c>
      <c r="I271" s="1275" t="s">
        <v>239</v>
      </c>
      <c r="J271" s="1285" t="s">
        <v>239</v>
      </c>
    </row>
    <row r="272" spans="1:10" ht="15.75" customHeight="1" x14ac:dyDescent="0.35">
      <c r="A272" s="671"/>
      <c r="B272" s="672"/>
      <c r="C272" s="671" t="s">
        <v>239</v>
      </c>
      <c r="D272" s="671" t="s">
        <v>239</v>
      </c>
      <c r="E272" s="671" t="s">
        <v>239</v>
      </c>
      <c r="F272" s="671" t="s">
        <v>239</v>
      </c>
      <c r="G272" s="671" t="s">
        <v>239</v>
      </c>
      <c r="H272" s="671" t="s">
        <v>239</v>
      </c>
      <c r="I272" s="669" t="s">
        <v>239</v>
      </c>
      <c r="J272" s="670" t="s">
        <v>239</v>
      </c>
    </row>
    <row r="273" spans="1:10" ht="24.75" customHeight="1" x14ac:dyDescent="0.35">
      <c r="A273" s="684" t="s">
        <v>344</v>
      </c>
      <c r="B273" s="629" t="s">
        <v>345</v>
      </c>
      <c r="C273" s="622">
        <v>8522342150</v>
      </c>
      <c r="D273" s="630">
        <v>0.76</v>
      </c>
      <c r="E273" s="630">
        <v>0.24</v>
      </c>
      <c r="F273" s="631">
        <v>0</v>
      </c>
      <c r="G273" s="631">
        <v>0</v>
      </c>
      <c r="H273" s="622">
        <v>59621</v>
      </c>
      <c r="I273" s="631">
        <v>9.1</v>
      </c>
      <c r="J273" s="688" t="s">
        <v>346</v>
      </c>
    </row>
    <row r="274" spans="1:10" x14ac:dyDescent="0.35">
      <c r="A274" s="626"/>
      <c r="B274" s="678" t="s">
        <v>335</v>
      </c>
      <c r="C274" s="679">
        <v>6516374193</v>
      </c>
      <c r="D274" s="626" t="s">
        <v>239</v>
      </c>
      <c r="E274" s="626" t="s">
        <v>239</v>
      </c>
      <c r="F274" s="626" t="s">
        <v>239</v>
      </c>
      <c r="G274" s="626" t="s">
        <v>239</v>
      </c>
      <c r="H274" s="626" t="s">
        <v>239</v>
      </c>
      <c r="I274" s="627" t="s">
        <v>239</v>
      </c>
      <c r="J274" s="696" t="s">
        <v>239</v>
      </c>
    </row>
    <row r="275" spans="1:10" ht="15.75" customHeight="1" x14ac:dyDescent="0.35">
      <c r="A275" s="624"/>
      <c r="B275" s="1254" t="s">
        <v>336</v>
      </c>
      <c r="C275" s="1301" t="s">
        <v>355</v>
      </c>
      <c r="D275" s="1302"/>
      <c r="E275" s="1302"/>
      <c r="F275" s="1303"/>
      <c r="G275" s="1303"/>
      <c r="H275" s="1303"/>
      <c r="I275" s="1303"/>
      <c r="J275" s="1304"/>
    </row>
    <row r="276" spans="1:10" ht="15.75" customHeight="1" x14ac:dyDescent="0.35">
      <c r="A276" s="626"/>
      <c r="B276" s="675" t="s">
        <v>337</v>
      </c>
      <c r="C276" s="689" t="s">
        <v>355</v>
      </c>
      <c r="D276" s="690"/>
      <c r="E276" s="690"/>
      <c r="F276" s="691"/>
      <c r="G276" s="691"/>
      <c r="H276" s="691"/>
      <c r="I276" s="691"/>
      <c r="J276" s="697"/>
    </row>
    <row r="277" spans="1:10" ht="15.75" customHeight="1" x14ac:dyDescent="0.35">
      <c r="A277" s="624"/>
      <c r="B277" s="1260" t="s">
        <v>338</v>
      </c>
      <c r="C277" s="1301" t="s">
        <v>355</v>
      </c>
      <c r="D277" s="1302"/>
      <c r="E277" s="1302"/>
      <c r="F277" s="1303"/>
      <c r="G277" s="1303"/>
      <c r="H277" s="1303"/>
      <c r="I277" s="1303"/>
      <c r="J277" s="1305"/>
    </row>
    <row r="278" spans="1:10" ht="15.75" customHeight="1" x14ac:dyDescent="0.35">
      <c r="A278" s="626"/>
      <c r="B278" s="675" t="s">
        <v>339</v>
      </c>
      <c r="C278" s="689" t="s">
        <v>355</v>
      </c>
      <c r="D278" s="692"/>
      <c r="E278" s="693"/>
      <c r="F278" s="694"/>
      <c r="G278" s="691"/>
      <c r="H278" s="691"/>
      <c r="I278" s="691"/>
      <c r="J278" s="662" t="s">
        <v>239</v>
      </c>
    </row>
    <row r="279" spans="1:10" ht="15.75" customHeight="1" x14ac:dyDescent="0.35">
      <c r="A279" s="624"/>
      <c r="B279" s="1260" t="s">
        <v>340</v>
      </c>
      <c r="C279" s="1301" t="s">
        <v>355</v>
      </c>
      <c r="D279" s="1306"/>
      <c r="E279" s="1307"/>
      <c r="F279" s="1280"/>
      <c r="G279" s="1281"/>
      <c r="H279" s="1281"/>
      <c r="I279" s="1260"/>
      <c r="J279" s="1288" t="s">
        <v>239</v>
      </c>
    </row>
    <row r="280" spans="1:10" ht="15.75" customHeight="1" x14ac:dyDescent="0.35">
      <c r="A280" s="626"/>
      <c r="B280" s="676" t="s">
        <v>341</v>
      </c>
      <c r="C280" s="695" t="s">
        <v>355</v>
      </c>
      <c r="D280" s="636" t="s">
        <v>239</v>
      </c>
      <c r="E280" s="636" t="s">
        <v>239</v>
      </c>
      <c r="F280" s="637" t="s">
        <v>239</v>
      </c>
      <c r="G280" s="626" t="s">
        <v>239</v>
      </c>
      <c r="H280" s="626" t="s">
        <v>239</v>
      </c>
      <c r="I280" s="627" t="s">
        <v>239</v>
      </c>
      <c r="J280" s="662" t="s">
        <v>239</v>
      </c>
    </row>
    <row r="281" spans="1:10" ht="15.75" customHeight="1" x14ac:dyDescent="0.35">
      <c r="A281" s="624"/>
      <c r="B281" s="1282" t="s">
        <v>342</v>
      </c>
      <c r="C281" s="1284" t="s">
        <v>355</v>
      </c>
      <c r="D281" s="1284" t="s">
        <v>239</v>
      </c>
      <c r="E281" s="1284" t="s">
        <v>239</v>
      </c>
      <c r="F281" s="1281" t="s">
        <v>239</v>
      </c>
      <c r="G281" s="1281" t="s">
        <v>239</v>
      </c>
      <c r="H281" s="1281" t="s">
        <v>239</v>
      </c>
      <c r="I281" s="1260" t="s">
        <v>239</v>
      </c>
      <c r="J281" s="1297" t="s">
        <v>239</v>
      </c>
    </row>
    <row r="282" spans="1:10" ht="15.75" customHeight="1" x14ac:dyDescent="0.35">
      <c r="A282" s="671"/>
      <c r="B282" s="672"/>
      <c r="C282" s="671" t="s">
        <v>239</v>
      </c>
      <c r="D282" s="671" t="s">
        <v>239</v>
      </c>
      <c r="E282" s="671" t="s">
        <v>239</v>
      </c>
      <c r="F282" s="671" t="s">
        <v>239</v>
      </c>
      <c r="G282" s="671" t="s">
        <v>239</v>
      </c>
      <c r="H282" s="671" t="s">
        <v>239</v>
      </c>
      <c r="I282" s="672" t="s">
        <v>239</v>
      </c>
      <c r="J282" s="673" t="s">
        <v>239</v>
      </c>
    </row>
    <row r="283" spans="1:10" x14ac:dyDescent="0.35">
      <c r="A283" s="684" t="s">
        <v>356</v>
      </c>
      <c r="B283" s="629" t="s">
        <v>349</v>
      </c>
      <c r="C283" s="622">
        <v>3082483318</v>
      </c>
      <c r="D283" s="630">
        <v>0.8</v>
      </c>
      <c r="E283" s="630">
        <v>0.2</v>
      </c>
      <c r="F283" s="622">
        <v>14136</v>
      </c>
      <c r="G283" s="622">
        <v>2821</v>
      </c>
      <c r="H283" s="622">
        <v>20018</v>
      </c>
      <c r="I283" s="631">
        <v>8.1</v>
      </c>
      <c r="J283" s="665">
        <v>2.7</v>
      </c>
    </row>
    <row r="284" spans="1:10" ht="15.75" customHeight="1" x14ac:dyDescent="0.35">
      <c r="A284" s="626"/>
      <c r="B284" s="678" t="s">
        <v>335</v>
      </c>
      <c r="C284" s="679">
        <v>2462383316</v>
      </c>
      <c r="D284" s="626" t="s">
        <v>239</v>
      </c>
      <c r="E284" s="626" t="s">
        <v>239</v>
      </c>
      <c r="F284" s="626" t="s">
        <v>239</v>
      </c>
      <c r="G284" s="626" t="s">
        <v>239</v>
      </c>
      <c r="H284" s="626" t="s">
        <v>239</v>
      </c>
      <c r="I284" s="627" t="s">
        <v>239</v>
      </c>
      <c r="J284" s="662" t="s">
        <v>239</v>
      </c>
    </row>
    <row r="285" spans="1:10" ht="15.75" customHeight="1" x14ac:dyDescent="0.35">
      <c r="A285" s="624"/>
      <c r="B285" s="1254" t="s">
        <v>336</v>
      </c>
      <c r="C285" s="1273">
        <v>1455918076</v>
      </c>
      <c r="D285" s="1274">
        <v>0.99</v>
      </c>
      <c r="E285" s="1274">
        <v>0.01</v>
      </c>
      <c r="F285" s="1277">
        <v>12459</v>
      </c>
      <c r="G285" s="1277">
        <v>2195</v>
      </c>
      <c r="H285" s="1277">
        <v>15285</v>
      </c>
      <c r="I285" s="1260">
        <v>10.6</v>
      </c>
      <c r="J285" s="1287">
        <v>1.5</v>
      </c>
    </row>
    <row r="286" spans="1:10" ht="15.75" customHeight="1" x14ac:dyDescent="0.35">
      <c r="A286" s="626"/>
      <c r="B286" s="675" t="s">
        <v>337</v>
      </c>
      <c r="C286" s="679">
        <v>262194921</v>
      </c>
      <c r="D286" s="808">
        <v>0.59</v>
      </c>
      <c r="E286" s="808">
        <v>0.41</v>
      </c>
      <c r="F286" s="809">
        <v>1674</v>
      </c>
      <c r="G286" s="675">
        <v>623</v>
      </c>
      <c r="H286" s="809">
        <v>2643</v>
      </c>
      <c r="I286" s="675">
        <v>17.100000000000001</v>
      </c>
      <c r="J286" s="662">
        <v>2.7</v>
      </c>
    </row>
    <row r="287" spans="1:10" ht="15.75" customHeight="1" x14ac:dyDescent="0.35">
      <c r="A287" s="624"/>
      <c r="B287" s="1260" t="s">
        <v>338</v>
      </c>
      <c r="C287" s="1273">
        <v>842454407</v>
      </c>
      <c r="D287" s="1274">
        <v>1</v>
      </c>
      <c r="E287" s="1274">
        <v>0</v>
      </c>
      <c r="F287" s="1260" t="s">
        <v>239</v>
      </c>
      <c r="G287" s="1260" t="s">
        <v>239</v>
      </c>
      <c r="H287" s="1277">
        <v>2067</v>
      </c>
      <c r="I287" s="1260">
        <v>2.5</v>
      </c>
      <c r="J287" s="1287">
        <v>4.7</v>
      </c>
    </row>
    <row r="288" spans="1:10" ht="15.75" customHeight="1" x14ac:dyDescent="0.35">
      <c r="A288" s="626"/>
      <c r="B288" s="675" t="s">
        <v>339</v>
      </c>
      <c r="C288" s="679">
        <v>40415374</v>
      </c>
      <c r="D288" s="819">
        <v>0</v>
      </c>
      <c r="E288" s="815">
        <v>1</v>
      </c>
      <c r="F288" s="816">
        <v>0</v>
      </c>
      <c r="G288" s="675">
        <v>0</v>
      </c>
      <c r="H288" s="675">
        <v>0</v>
      </c>
      <c r="I288" s="675">
        <v>0</v>
      </c>
      <c r="J288" s="662" t="s">
        <v>239</v>
      </c>
    </row>
    <row r="289" spans="1:10" ht="15.75" customHeight="1" x14ac:dyDescent="0.35">
      <c r="A289" s="624"/>
      <c r="B289" s="1260" t="s">
        <v>340</v>
      </c>
      <c r="C289" s="1273">
        <v>481500541</v>
      </c>
      <c r="D289" s="1267" t="s">
        <v>239</v>
      </c>
      <c r="E289" s="1279" t="s">
        <v>239</v>
      </c>
      <c r="F289" s="1280">
        <v>20</v>
      </c>
      <c r="G289" s="1281">
        <v>3</v>
      </c>
      <c r="H289" s="1281">
        <v>22</v>
      </c>
      <c r="I289" s="1260" t="s">
        <v>239</v>
      </c>
      <c r="J289" s="1288" t="s">
        <v>239</v>
      </c>
    </row>
    <row r="290" spans="1:10" ht="15.75" customHeight="1" x14ac:dyDescent="0.35">
      <c r="A290" s="626"/>
      <c r="B290" s="676" t="s">
        <v>341</v>
      </c>
      <c r="C290" s="814">
        <v>16563993</v>
      </c>
      <c r="D290" s="820" t="s">
        <v>239</v>
      </c>
      <c r="E290" s="820" t="s">
        <v>239</v>
      </c>
      <c r="F290" s="637" t="s">
        <v>239</v>
      </c>
      <c r="G290" s="626" t="s">
        <v>239</v>
      </c>
      <c r="H290" s="626" t="s">
        <v>239</v>
      </c>
      <c r="I290" s="627" t="s">
        <v>239</v>
      </c>
      <c r="J290" s="662" t="s">
        <v>239</v>
      </c>
    </row>
    <row r="291" spans="1:10" ht="15.75" customHeight="1" x14ac:dyDescent="0.35">
      <c r="A291" s="666"/>
      <c r="B291" s="1267" t="s">
        <v>342</v>
      </c>
      <c r="C291" s="1298">
        <v>201056807</v>
      </c>
      <c r="D291" s="1299" t="s">
        <v>239</v>
      </c>
      <c r="E291" s="1299" t="s">
        <v>239</v>
      </c>
      <c r="F291" s="1292" t="s">
        <v>239</v>
      </c>
      <c r="G291" s="1292" t="s">
        <v>239</v>
      </c>
      <c r="H291" s="1292" t="s">
        <v>239</v>
      </c>
      <c r="I291" s="1300" t="s">
        <v>239</v>
      </c>
      <c r="J291" s="1288" t="s">
        <v>239</v>
      </c>
    </row>
    <row r="292" spans="1:10" ht="15.75" customHeight="1" x14ac:dyDescent="0.35">
      <c r="A292" s="681"/>
      <c r="B292" s="681"/>
      <c r="C292" s="681"/>
      <c r="D292" s="681"/>
      <c r="E292" s="681"/>
      <c r="F292" s="681"/>
      <c r="G292" s="681"/>
      <c r="H292" s="681"/>
      <c r="I292" s="681"/>
      <c r="J292" s="681"/>
    </row>
    <row r="293" spans="1:10" ht="348" customHeight="1" x14ac:dyDescent="0.35">
      <c r="A293" s="1466" t="s">
        <v>357</v>
      </c>
      <c r="B293" s="1466"/>
      <c r="C293" s="1466"/>
      <c r="D293" s="1466"/>
      <c r="E293" s="1466"/>
      <c r="F293" s="1466"/>
      <c r="G293" s="1466"/>
      <c r="H293" s="1466"/>
      <c r="I293" s="1466"/>
      <c r="J293" s="1466"/>
    </row>
    <row r="294" spans="1:10" ht="6" hidden="1" customHeight="1" x14ac:dyDescent="0.35">
      <c r="A294" s="1485"/>
      <c r="B294" s="1485"/>
      <c r="C294" s="1485"/>
      <c r="D294" s="1485"/>
      <c r="E294" s="1485"/>
      <c r="F294" s="1485"/>
      <c r="G294" s="1485"/>
      <c r="H294" s="1485"/>
      <c r="I294" s="1485"/>
      <c r="J294" s="1485"/>
    </row>
    <row r="295" spans="1:10" x14ac:dyDescent="0.35">
      <c r="A295" s="94"/>
      <c r="B295" s="94"/>
      <c r="C295" s="94"/>
      <c r="D295" s="94"/>
      <c r="E295" s="94"/>
      <c r="F295" s="94"/>
      <c r="G295" s="94"/>
      <c r="H295" s="94"/>
      <c r="I295" s="94"/>
      <c r="J295" s="94"/>
    </row>
    <row r="296" spans="1:10" ht="43.5" customHeight="1" x14ac:dyDescent="0.35">
      <c r="A296" s="1486" t="s">
        <v>358</v>
      </c>
      <c r="B296" s="1486"/>
      <c r="C296" s="1486"/>
      <c r="D296" s="94"/>
      <c r="E296" s="1017"/>
      <c r="F296" s="1017"/>
      <c r="G296" s="1017"/>
      <c r="H296" s="94"/>
      <c r="I296" s="94"/>
      <c r="J296" s="94"/>
    </row>
    <row r="297" spans="1:10" x14ac:dyDescent="0.35">
      <c r="A297" s="806" t="s">
        <v>239</v>
      </c>
      <c r="B297" s="827" t="s">
        <v>22</v>
      </c>
      <c r="C297" s="827">
        <v>2022</v>
      </c>
      <c r="D297" s="94"/>
      <c r="E297" s="1017"/>
      <c r="F297" s="1017"/>
      <c r="G297" s="1017"/>
      <c r="H297" s="94"/>
      <c r="I297" s="94"/>
      <c r="J297" s="94"/>
    </row>
    <row r="298" spans="1:10" x14ac:dyDescent="0.35">
      <c r="A298" s="827" t="s">
        <v>359</v>
      </c>
      <c r="B298" s="827" t="s">
        <v>242</v>
      </c>
      <c r="C298" s="1308">
        <f>SUM(C299:C300)</f>
        <v>130.99</v>
      </c>
      <c r="D298" s="94"/>
      <c r="E298" s="1018"/>
      <c r="F298" s="1017"/>
      <c r="G298" s="1017"/>
      <c r="H298" s="94"/>
      <c r="I298" s="94"/>
      <c r="J298" s="94"/>
    </row>
    <row r="299" spans="1:10" x14ac:dyDescent="0.35">
      <c r="A299" s="700" t="s">
        <v>243</v>
      </c>
      <c r="B299" s="699" t="s">
        <v>244</v>
      </c>
      <c r="C299" s="983">
        <f>E328+Q328+X328</f>
        <v>130.99</v>
      </c>
      <c r="D299" s="94"/>
      <c r="E299" s="1018"/>
      <c r="F299" s="1017"/>
      <c r="G299" s="1017"/>
      <c r="H299" s="94"/>
      <c r="I299" s="94"/>
      <c r="J299" s="94"/>
    </row>
    <row r="300" spans="1:10" x14ac:dyDescent="0.35">
      <c r="A300" s="700" t="s">
        <v>245</v>
      </c>
      <c r="B300" s="699" t="s">
        <v>244</v>
      </c>
      <c r="C300" s="983">
        <v>0</v>
      </c>
      <c r="D300" s="94"/>
      <c r="E300" s="1017"/>
      <c r="F300" s="1017"/>
      <c r="G300" s="1017"/>
      <c r="H300" s="94"/>
      <c r="I300" s="94"/>
      <c r="J300" s="94"/>
    </row>
    <row r="301" spans="1:10" x14ac:dyDescent="0.35">
      <c r="A301" s="827" t="s">
        <v>360</v>
      </c>
      <c r="B301" s="827" t="s">
        <v>242</v>
      </c>
      <c r="C301" s="1308">
        <f>SUM(C302:C303)</f>
        <v>593.39</v>
      </c>
      <c r="D301" s="94"/>
      <c r="E301" s="1017"/>
      <c r="F301" s="1017"/>
      <c r="G301" s="1017"/>
      <c r="H301" s="94"/>
      <c r="I301" s="94"/>
      <c r="J301" s="94"/>
    </row>
    <row r="302" spans="1:10" x14ac:dyDescent="0.35">
      <c r="A302" s="700" t="s">
        <v>54</v>
      </c>
      <c r="B302" s="699" t="s">
        <v>244</v>
      </c>
      <c r="C302" s="983">
        <f>X331</f>
        <v>213.04</v>
      </c>
      <c r="D302" s="94"/>
      <c r="E302" s="1017"/>
      <c r="F302" s="1017"/>
      <c r="G302" s="1017"/>
      <c r="H302" s="94"/>
      <c r="I302" s="94"/>
      <c r="J302" s="94"/>
    </row>
    <row r="303" spans="1:10" x14ac:dyDescent="0.35">
      <c r="A303" s="700" t="s">
        <v>247</v>
      </c>
      <c r="B303" s="699" t="s">
        <v>244</v>
      </c>
      <c r="C303" s="983">
        <f>E332+Q332+X332</f>
        <v>380.35</v>
      </c>
      <c r="D303" s="94"/>
      <c r="E303" s="1018"/>
      <c r="F303" s="1017"/>
      <c r="G303" s="1017"/>
      <c r="H303" s="94"/>
      <c r="I303" s="94"/>
      <c r="J303" s="94"/>
    </row>
    <row r="304" spans="1:10" x14ac:dyDescent="0.35">
      <c r="A304" s="827" t="s">
        <v>361</v>
      </c>
      <c r="B304" s="827" t="s">
        <v>242</v>
      </c>
      <c r="C304" s="1308">
        <f>SUM(C305:C306)</f>
        <v>1112.51</v>
      </c>
      <c r="D304" s="94"/>
      <c r="E304" s="1019"/>
      <c r="F304" s="1017"/>
      <c r="G304" s="1017"/>
      <c r="H304" s="94"/>
      <c r="I304" s="94"/>
      <c r="J304" s="94"/>
    </row>
    <row r="305" spans="1:10" x14ac:dyDescent="0.35">
      <c r="A305" s="700" t="s">
        <v>54</v>
      </c>
      <c r="B305" s="699" t="s">
        <v>244</v>
      </c>
      <c r="C305" s="983">
        <f>F331+R331+Y331</f>
        <v>732.16</v>
      </c>
      <c r="D305" s="94"/>
      <c r="E305" s="1017"/>
      <c r="F305" s="1017"/>
      <c r="G305" s="1017"/>
      <c r="H305" s="94"/>
      <c r="I305" s="94"/>
      <c r="J305" s="94"/>
    </row>
    <row r="306" spans="1:10" x14ac:dyDescent="0.35">
      <c r="A306" s="700" t="s">
        <v>247</v>
      </c>
      <c r="B306" s="699" t="s">
        <v>244</v>
      </c>
      <c r="C306" s="983">
        <f>E332+Q332+X332</f>
        <v>380.35</v>
      </c>
      <c r="D306" s="94"/>
      <c r="E306" s="1017"/>
      <c r="F306" s="1017"/>
      <c r="G306" s="1017"/>
      <c r="H306" s="94"/>
      <c r="I306" s="94"/>
      <c r="J306" s="94"/>
    </row>
    <row r="307" spans="1:10" x14ac:dyDescent="0.35">
      <c r="A307" s="807" t="s">
        <v>134</v>
      </c>
      <c r="B307" s="827" t="s">
        <v>242</v>
      </c>
      <c r="C307" s="1308">
        <f>SUM(C309:C318)</f>
        <v>23413.65</v>
      </c>
      <c r="D307" s="94"/>
      <c r="E307" s="1018"/>
      <c r="F307" s="1017"/>
      <c r="G307" s="1017"/>
      <c r="H307" s="94"/>
      <c r="I307" s="94"/>
      <c r="J307" s="94"/>
    </row>
    <row r="308" spans="1:10" x14ac:dyDescent="0.35">
      <c r="A308" s="699" t="s">
        <v>362</v>
      </c>
      <c r="B308" s="699" t="s">
        <v>244</v>
      </c>
      <c r="C308" s="984"/>
      <c r="D308" s="94"/>
      <c r="E308" s="1017"/>
      <c r="F308" s="1017"/>
      <c r="G308" s="1017"/>
      <c r="H308" s="94"/>
      <c r="I308" s="94"/>
      <c r="J308" s="94"/>
    </row>
    <row r="309" spans="1:10" x14ac:dyDescent="0.35">
      <c r="A309" s="828" t="s">
        <v>363</v>
      </c>
      <c r="B309" s="699" t="s">
        <v>244</v>
      </c>
      <c r="C309" s="983">
        <v>702.13</v>
      </c>
      <c r="D309" s="94"/>
      <c r="E309" s="1020"/>
      <c r="F309" s="1017"/>
      <c r="G309" s="1017"/>
      <c r="H309" s="94"/>
      <c r="I309" s="94"/>
      <c r="J309" s="94"/>
    </row>
    <row r="310" spans="1:10" x14ac:dyDescent="0.35">
      <c r="A310" s="699" t="s">
        <v>364</v>
      </c>
      <c r="B310" s="699" t="s">
        <v>244</v>
      </c>
      <c r="C310" s="983">
        <v>537.47</v>
      </c>
      <c r="D310" s="94"/>
      <c r="E310" s="988"/>
      <c r="F310" s="1017"/>
      <c r="G310" s="1017"/>
      <c r="H310" s="94"/>
      <c r="I310" s="94"/>
      <c r="J310" s="94"/>
    </row>
    <row r="311" spans="1:10" x14ac:dyDescent="0.35">
      <c r="A311" s="828" t="s">
        <v>365</v>
      </c>
      <c r="B311" s="699" t="s">
        <v>244</v>
      </c>
      <c r="C311" s="983">
        <v>367.51</v>
      </c>
      <c r="D311" s="94"/>
      <c r="E311" s="1017"/>
      <c r="F311" s="1017"/>
      <c r="G311" s="1017"/>
      <c r="H311" s="94"/>
      <c r="I311" s="94"/>
      <c r="J311" s="94"/>
    </row>
    <row r="312" spans="1:10" x14ac:dyDescent="0.35">
      <c r="A312" s="828" t="s">
        <v>366</v>
      </c>
      <c r="B312" s="699" t="s">
        <v>244</v>
      </c>
      <c r="C312" s="983">
        <v>572.61</v>
      </c>
      <c r="D312" s="94"/>
      <c r="E312" s="1017"/>
      <c r="F312" s="1017"/>
      <c r="G312" s="1017"/>
      <c r="H312" s="94"/>
      <c r="I312" s="94"/>
      <c r="J312" s="94"/>
    </row>
    <row r="313" spans="1:10" x14ac:dyDescent="0.35">
      <c r="A313" s="699" t="s">
        <v>367</v>
      </c>
      <c r="B313" s="699" t="s">
        <v>244</v>
      </c>
      <c r="C313" s="983">
        <v>11289.6</v>
      </c>
      <c r="D313" s="94"/>
      <c r="E313" s="1017"/>
      <c r="F313" s="1017"/>
      <c r="G313" s="1017"/>
      <c r="H313" s="94"/>
      <c r="I313" s="94"/>
      <c r="J313" s="94"/>
    </row>
    <row r="314" spans="1:10" x14ac:dyDescent="0.35">
      <c r="A314" s="699" t="s">
        <v>368</v>
      </c>
      <c r="B314" s="699" t="s">
        <v>244</v>
      </c>
      <c r="C314" s="983">
        <v>9190.93</v>
      </c>
      <c r="D314" s="94"/>
      <c r="E314" s="1017"/>
      <c r="F314" s="1017"/>
      <c r="G314" s="1017"/>
      <c r="H314" s="94"/>
      <c r="I314" s="94"/>
      <c r="J314" s="94"/>
    </row>
    <row r="315" spans="1:10" x14ac:dyDescent="0.35">
      <c r="A315" s="700" t="s">
        <v>369</v>
      </c>
      <c r="B315" s="699" t="s">
        <v>244</v>
      </c>
      <c r="C315" s="983">
        <v>534.98</v>
      </c>
      <c r="D315" s="94"/>
      <c r="E315" s="1017"/>
      <c r="F315" s="1017"/>
      <c r="G315" s="1017"/>
      <c r="H315" s="94"/>
      <c r="I315" s="94"/>
      <c r="J315" s="94"/>
    </row>
    <row r="316" spans="1:10" x14ac:dyDescent="0.35">
      <c r="A316" s="700" t="s">
        <v>370</v>
      </c>
      <c r="B316" s="699" t="s">
        <v>244</v>
      </c>
      <c r="C316" s="983">
        <v>20.81</v>
      </c>
      <c r="D316" s="94"/>
      <c r="E316" s="1019"/>
      <c r="F316" s="1017"/>
      <c r="G316" s="1017"/>
      <c r="H316" s="94"/>
      <c r="I316" s="94"/>
      <c r="J316" s="94"/>
    </row>
    <row r="317" spans="1:10" x14ac:dyDescent="0.35">
      <c r="A317" s="700" t="s">
        <v>371</v>
      </c>
      <c r="B317" s="699" t="s">
        <v>244</v>
      </c>
      <c r="C317" s="983">
        <v>62</v>
      </c>
      <c r="D317" s="94"/>
      <c r="E317" s="1019"/>
      <c r="F317" s="1017"/>
      <c r="G317" s="1017"/>
      <c r="H317" s="94"/>
      <c r="I317" s="94"/>
      <c r="J317" s="94"/>
    </row>
    <row r="318" spans="1:10" x14ac:dyDescent="0.35">
      <c r="A318" s="700" t="s">
        <v>372</v>
      </c>
      <c r="B318" s="699" t="s">
        <v>244</v>
      </c>
      <c r="C318" s="983">
        <v>135.61000000000001</v>
      </c>
      <c r="D318" s="94"/>
      <c r="E318" s="1017"/>
      <c r="F318" s="1017"/>
      <c r="G318" s="1017"/>
      <c r="H318" s="94"/>
      <c r="I318" s="94"/>
      <c r="J318" s="94"/>
    </row>
    <row r="319" spans="1:10" x14ac:dyDescent="0.35">
      <c r="A319" s="827" t="s">
        <v>255</v>
      </c>
      <c r="B319" s="827" t="s">
        <v>242</v>
      </c>
      <c r="C319" s="1308">
        <f>C298+C301+C307</f>
        <v>24138.030000000002</v>
      </c>
      <c r="D319" s="94"/>
      <c r="E319" s="1017"/>
      <c r="F319" s="1017"/>
      <c r="G319" s="1017"/>
      <c r="H319" s="94"/>
      <c r="I319" s="94"/>
      <c r="J319" s="94"/>
    </row>
    <row r="320" spans="1:10" x14ac:dyDescent="0.35">
      <c r="A320" s="827" t="s">
        <v>373</v>
      </c>
      <c r="B320" s="827" t="s">
        <v>374</v>
      </c>
      <c r="C320" s="1308">
        <v>57.47</v>
      </c>
      <c r="D320" s="94"/>
      <c r="E320" s="1017"/>
      <c r="F320" s="1017"/>
      <c r="G320" s="1017"/>
      <c r="H320" s="94"/>
      <c r="I320" s="94"/>
      <c r="J320" s="94"/>
    </row>
    <row r="321" spans="1:25" ht="15.75" customHeight="1" x14ac:dyDescent="0.35"/>
    <row r="322" spans="1:25" ht="36" customHeight="1" x14ac:dyDescent="0.35">
      <c r="A322" s="1487" t="s">
        <v>375</v>
      </c>
      <c r="B322" s="1487"/>
      <c r="C322" s="1487"/>
      <c r="D322" s="1487"/>
      <c r="E322" s="1487"/>
      <c r="F322" s="1487"/>
      <c r="G322" s="1487"/>
      <c r="H322" s="1487"/>
      <c r="I322" s="1487"/>
      <c r="J322" s="1487"/>
      <c r="K322" s="829" t="s">
        <v>239</v>
      </c>
      <c r="L322" s="829" t="s">
        <v>239</v>
      </c>
      <c r="M322" s="830" t="s">
        <v>239</v>
      </c>
      <c r="N322" s="831" t="s">
        <v>239</v>
      </c>
      <c r="O322" s="1480" t="s">
        <v>376</v>
      </c>
      <c r="P322" s="1480"/>
      <c r="Q322" s="1480"/>
      <c r="R322" s="1480"/>
      <c r="S322" s="1480"/>
      <c r="T322" s="1480"/>
      <c r="U322" s="831" t="s">
        <v>239</v>
      </c>
      <c r="V322" s="1480" t="s">
        <v>377</v>
      </c>
      <c r="W322" s="1480"/>
      <c r="X322" s="1480"/>
      <c r="Y322" s="1480"/>
    </row>
    <row r="323" spans="1:25" x14ac:dyDescent="0.35">
      <c r="A323" s="832" t="s">
        <v>239</v>
      </c>
      <c r="B323" s="833" t="s">
        <v>378</v>
      </c>
      <c r="C323" s="833" t="s">
        <v>379</v>
      </c>
      <c r="D323" s="833" t="s">
        <v>239</v>
      </c>
      <c r="E323" s="1481">
        <v>2022</v>
      </c>
      <c r="F323" s="1482"/>
      <c r="G323" s="1481">
        <v>2021</v>
      </c>
      <c r="H323" s="1482"/>
      <c r="I323" s="1481">
        <v>2020</v>
      </c>
      <c r="J323" s="1482"/>
      <c r="K323" s="833" t="s">
        <v>380</v>
      </c>
      <c r="L323" s="833" t="s">
        <v>381</v>
      </c>
      <c r="M323" s="833" t="s">
        <v>382</v>
      </c>
      <c r="N323" s="551"/>
      <c r="O323" s="834" t="s">
        <v>239</v>
      </c>
      <c r="P323" s="835" t="s">
        <v>239</v>
      </c>
      <c r="Q323" s="1483">
        <v>2022</v>
      </c>
      <c r="R323" s="1483"/>
      <c r="S323" s="1491">
        <v>2021</v>
      </c>
      <c r="T323" s="1492"/>
      <c r="U323" s="552" t="s">
        <v>239</v>
      </c>
      <c r="V323" s="834" t="s">
        <v>239</v>
      </c>
      <c r="W323" s="835" t="s">
        <v>239</v>
      </c>
      <c r="X323" s="1484">
        <v>2022</v>
      </c>
      <c r="Y323" s="1484"/>
    </row>
    <row r="324" spans="1:25" x14ac:dyDescent="0.35">
      <c r="A324" s="662" t="s">
        <v>239</v>
      </c>
      <c r="B324" s="664" t="s">
        <v>239</v>
      </c>
      <c r="C324" s="664" t="s">
        <v>239</v>
      </c>
      <c r="D324" s="664" t="s">
        <v>22</v>
      </c>
      <c r="E324" s="836" t="s">
        <v>383</v>
      </c>
      <c r="F324" s="836" t="s">
        <v>384</v>
      </c>
      <c r="G324" s="836" t="s">
        <v>383</v>
      </c>
      <c r="H324" s="836" t="s">
        <v>384</v>
      </c>
      <c r="I324" s="836" t="s">
        <v>383</v>
      </c>
      <c r="J324" s="836" t="s">
        <v>384</v>
      </c>
      <c r="K324" s="836" t="s">
        <v>239</v>
      </c>
      <c r="L324" s="836" t="s">
        <v>239</v>
      </c>
      <c r="M324" s="836" t="s">
        <v>239</v>
      </c>
      <c r="N324" s="831"/>
      <c r="O324" s="662" t="s">
        <v>239</v>
      </c>
      <c r="P324" s="664" t="s">
        <v>22</v>
      </c>
      <c r="Q324" s="836" t="s">
        <v>383</v>
      </c>
      <c r="R324" s="836" t="s">
        <v>384</v>
      </c>
      <c r="S324" s="836" t="s">
        <v>383</v>
      </c>
      <c r="T324" s="837" t="s">
        <v>384</v>
      </c>
      <c r="U324" s="838" t="s">
        <v>239</v>
      </c>
      <c r="V324" s="662" t="s">
        <v>239</v>
      </c>
      <c r="W324" s="664" t="s">
        <v>22</v>
      </c>
      <c r="X324" s="836" t="s">
        <v>383</v>
      </c>
      <c r="Y324" s="836" t="s">
        <v>384</v>
      </c>
    </row>
    <row r="325" spans="1:25" ht="25.5" x14ac:dyDescent="0.35">
      <c r="A325" s="1306" t="s">
        <v>385</v>
      </c>
      <c r="B325" s="1307" t="s">
        <v>239</v>
      </c>
      <c r="C325" s="1307" t="s">
        <v>239</v>
      </c>
      <c r="D325" s="1307" t="s">
        <v>386</v>
      </c>
      <c r="E325" s="1309">
        <v>16874.89</v>
      </c>
      <c r="F325" s="1310">
        <v>17337.810000000001</v>
      </c>
      <c r="G325" s="1309">
        <v>1135.77</v>
      </c>
      <c r="H325" s="1309">
        <v>2338.91</v>
      </c>
      <c r="I325" s="1311">
        <v>564.73</v>
      </c>
      <c r="J325" s="1312" t="s">
        <v>249</v>
      </c>
      <c r="K325" s="1312" t="s">
        <v>239</v>
      </c>
      <c r="L325" s="1312" t="s">
        <v>239</v>
      </c>
      <c r="M325" s="1312" t="s">
        <v>239</v>
      </c>
      <c r="N325" s="831"/>
      <c r="O325" s="1306" t="s">
        <v>387</v>
      </c>
      <c r="P325" s="1307" t="s">
        <v>386</v>
      </c>
      <c r="Q325" s="1307">
        <v>163.44999999999999</v>
      </c>
      <c r="R325" s="1307">
        <v>183.3</v>
      </c>
      <c r="S325" s="1312">
        <v>62.21</v>
      </c>
      <c r="T325" s="1312">
        <v>116.11</v>
      </c>
      <c r="U325" s="1346"/>
      <c r="V325" s="1306" t="s">
        <v>387</v>
      </c>
      <c r="W325" s="1307" t="s">
        <v>386</v>
      </c>
      <c r="X325" s="1313">
        <v>7099.7</v>
      </c>
      <c r="Y325" s="1313">
        <v>7099.7</v>
      </c>
    </row>
    <row r="326" spans="1:25" ht="25.5" x14ac:dyDescent="0.35">
      <c r="A326" s="662" t="s">
        <v>388</v>
      </c>
      <c r="B326" s="664"/>
      <c r="C326" s="664" t="s">
        <v>346</v>
      </c>
      <c r="D326" s="664" t="s">
        <v>389</v>
      </c>
      <c r="E326" s="664">
        <v>14.82</v>
      </c>
      <c r="F326" s="664">
        <v>15.22</v>
      </c>
      <c r="G326" s="664">
        <v>1.06</v>
      </c>
      <c r="H326" s="664">
        <v>2.19</v>
      </c>
      <c r="I326" s="664">
        <v>0.53</v>
      </c>
      <c r="J326" s="664" t="s">
        <v>249</v>
      </c>
      <c r="K326" s="839" t="s">
        <v>239</v>
      </c>
      <c r="L326" s="839" t="s">
        <v>239</v>
      </c>
      <c r="M326" s="664" t="s">
        <v>239</v>
      </c>
      <c r="N326" s="831"/>
      <c r="O326" s="825" t="s">
        <v>388</v>
      </c>
      <c r="P326" s="664" t="s">
        <v>389</v>
      </c>
      <c r="Q326" s="664">
        <v>1.82</v>
      </c>
      <c r="R326" s="664">
        <v>2.04</v>
      </c>
      <c r="S326" s="664">
        <v>0.68</v>
      </c>
      <c r="T326" s="664">
        <v>1.27</v>
      </c>
      <c r="U326" s="831"/>
      <c r="V326" s="825" t="s">
        <v>388</v>
      </c>
      <c r="W326" s="664" t="s">
        <v>389</v>
      </c>
      <c r="X326" s="664">
        <v>11.29</v>
      </c>
      <c r="Y326" s="664">
        <v>11.29</v>
      </c>
    </row>
    <row r="327" spans="1:25" ht="25.5" x14ac:dyDescent="0.35">
      <c r="A327" s="1314" t="s">
        <v>390</v>
      </c>
      <c r="B327" s="1312" t="s">
        <v>239</v>
      </c>
      <c r="C327" s="1312" t="s">
        <v>239</v>
      </c>
      <c r="D327" s="1312" t="s">
        <v>386</v>
      </c>
      <c r="E327" s="1312">
        <v>36.36</v>
      </c>
      <c r="F327" s="1312" t="s">
        <v>391</v>
      </c>
      <c r="G327" s="1312">
        <v>38.29</v>
      </c>
      <c r="H327" s="1312">
        <v>38.29</v>
      </c>
      <c r="I327" s="1311">
        <v>47.91</v>
      </c>
      <c r="J327" s="1312" t="s">
        <v>249</v>
      </c>
      <c r="K327" s="1312" t="s">
        <v>239</v>
      </c>
      <c r="L327" s="1312" t="s">
        <v>239</v>
      </c>
      <c r="M327" s="1312" t="s">
        <v>239</v>
      </c>
      <c r="N327" s="831"/>
      <c r="O327" s="1306" t="s">
        <v>390</v>
      </c>
      <c r="P327" s="1312" t="s">
        <v>386</v>
      </c>
      <c r="Q327" s="1312">
        <v>37.1</v>
      </c>
      <c r="R327" s="1312">
        <v>37.1</v>
      </c>
      <c r="S327" s="1312">
        <v>0</v>
      </c>
      <c r="T327" s="1312">
        <v>0</v>
      </c>
      <c r="U327" s="831"/>
      <c r="V327" s="1579" t="s">
        <v>390</v>
      </c>
      <c r="W327" s="1580" t="s">
        <v>386</v>
      </c>
      <c r="X327" s="1580">
        <v>57.53</v>
      </c>
      <c r="Y327" s="1580">
        <v>57.53</v>
      </c>
    </row>
    <row r="328" spans="1:25" ht="36.5" x14ac:dyDescent="0.35">
      <c r="A328" s="698" t="s">
        <v>243</v>
      </c>
      <c r="B328" s="664" t="s">
        <v>392</v>
      </c>
      <c r="C328" s="664" t="s">
        <v>393</v>
      </c>
      <c r="D328" s="664" t="s">
        <v>394</v>
      </c>
      <c r="E328" s="664">
        <v>36.36</v>
      </c>
      <c r="F328" s="664" t="s">
        <v>239</v>
      </c>
      <c r="G328" s="664">
        <v>38.29</v>
      </c>
      <c r="H328" s="664">
        <v>38.29</v>
      </c>
      <c r="I328" s="664">
        <v>36.200000000000003</v>
      </c>
      <c r="J328" s="664" t="s">
        <v>249</v>
      </c>
      <c r="K328" s="839" t="s">
        <v>395</v>
      </c>
      <c r="L328" s="839" t="s">
        <v>396</v>
      </c>
      <c r="M328" s="839" t="s">
        <v>397</v>
      </c>
      <c r="N328" s="831"/>
      <c r="O328" s="840" t="s">
        <v>398</v>
      </c>
      <c r="P328" s="664" t="s">
        <v>394</v>
      </c>
      <c r="Q328" s="664">
        <v>37.1</v>
      </c>
      <c r="R328" s="664">
        <v>37.1</v>
      </c>
      <c r="S328" s="841" t="s">
        <v>62</v>
      </c>
      <c r="T328" s="841" t="s">
        <v>62</v>
      </c>
      <c r="U328" s="831"/>
      <c r="V328" s="840" t="s">
        <v>398</v>
      </c>
      <c r="W328" s="664" t="s">
        <v>394</v>
      </c>
      <c r="X328" s="664">
        <v>57.53</v>
      </c>
      <c r="Y328" s="664">
        <v>57.53</v>
      </c>
    </row>
    <row r="329" spans="1:25" x14ac:dyDescent="0.35">
      <c r="A329" s="1315" t="s">
        <v>245</v>
      </c>
      <c r="B329" s="1279" t="s">
        <v>239</v>
      </c>
      <c r="C329" s="1279" t="s">
        <v>239</v>
      </c>
      <c r="D329" s="1316" t="s">
        <v>394</v>
      </c>
      <c r="E329" s="1316" t="s">
        <v>391</v>
      </c>
      <c r="F329" s="1316" t="s">
        <v>391</v>
      </c>
      <c r="G329" s="1316" t="s">
        <v>347</v>
      </c>
      <c r="H329" s="1316" t="s">
        <v>399</v>
      </c>
      <c r="I329" s="1316">
        <v>11.71</v>
      </c>
      <c r="J329" s="1316" t="s">
        <v>249</v>
      </c>
      <c r="K329" s="1316" t="s">
        <v>239</v>
      </c>
      <c r="L329" s="1316" t="s">
        <v>239</v>
      </c>
      <c r="M329" s="1316" t="s">
        <v>239</v>
      </c>
      <c r="N329" s="831"/>
      <c r="O329" s="1315" t="s">
        <v>400</v>
      </c>
      <c r="P329" s="1316" t="s">
        <v>394</v>
      </c>
      <c r="Q329" s="1316">
        <v>0</v>
      </c>
      <c r="R329" s="1316">
        <v>0</v>
      </c>
      <c r="S329" s="1316">
        <v>0</v>
      </c>
      <c r="T329" s="1316">
        <v>0</v>
      </c>
      <c r="U329" s="831"/>
      <c r="V329" s="1581" t="s">
        <v>400</v>
      </c>
      <c r="W329" s="1272" t="s">
        <v>394</v>
      </c>
      <c r="X329" s="1272">
        <v>0</v>
      </c>
      <c r="Y329" s="1272">
        <v>0</v>
      </c>
    </row>
    <row r="330" spans="1:25" ht="25.5" x14ac:dyDescent="0.35">
      <c r="A330" s="842" t="s">
        <v>401</v>
      </c>
      <c r="B330" s="664" t="s">
        <v>402</v>
      </c>
      <c r="C330" s="664" t="s">
        <v>403</v>
      </c>
      <c r="D330" s="843" t="s">
        <v>386</v>
      </c>
      <c r="E330" s="843">
        <v>191.81</v>
      </c>
      <c r="F330" s="843">
        <v>691.08</v>
      </c>
      <c r="G330" s="843">
        <v>291.42</v>
      </c>
      <c r="H330" s="844">
        <v>1494.56</v>
      </c>
      <c r="I330" s="843">
        <v>376.06</v>
      </c>
      <c r="J330" s="843" t="s">
        <v>249</v>
      </c>
      <c r="K330" s="843" t="s">
        <v>239</v>
      </c>
      <c r="L330" s="843" t="s">
        <v>239</v>
      </c>
      <c r="M330" s="843" t="s">
        <v>239</v>
      </c>
      <c r="N330" s="831"/>
      <c r="O330" s="845" t="s">
        <v>401</v>
      </c>
      <c r="P330" s="843" t="s">
        <v>386</v>
      </c>
      <c r="Q330" s="843">
        <v>4.5</v>
      </c>
      <c r="R330" s="843">
        <v>24.35</v>
      </c>
      <c r="S330" s="843">
        <v>8.1</v>
      </c>
      <c r="T330" s="843">
        <v>62</v>
      </c>
      <c r="U330" s="831"/>
      <c r="V330" s="845" t="s">
        <v>401</v>
      </c>
      <c r="W330" s="843" t="s">
        <v>386</v>
      </c>
      <c r="X330" s="843">
        <v>397.08</v>
      </c>
      <c r="Y330" s="843">
        <v>397.08</v>
      </c>
    </row>
    <row r="331" spans="1:25" ht="36.5" x14ac:dyDescent="0.35">
      <c r="A331" s="1317" t="s">
        <v>54</v>
      </c>
      <c r="B331" s="1316" t="s">
        <v>239</v>
      </c>
      <c r="C331" s="1316" t="s">
        <v>239</v>
      </c>
      <c r="D331" s="1316" t="s">
        <v>394</v>
      </c>
      <c r="E331" s="1316" t="s">
        <v>391</v>
      </c>
      <c r="F331" s="1316">
        <v>499.27</v>
      </c>
      <c r="G331" s="1316" t="s">
        <v>347</v>
      </c>
      <c r="H331" s="1318">
        <v>1203.1400000000001</v>
      </c>
      <c r="I331" s="1316" t="s">
        <v>399</v>
      </c>
      <c r="J331" s="1316" t="s">
        <v>249</v>
      </c>
      <c r="K331" s="1279" t="s">
        <v>404</v>
      </c>
      <c r="L331" s="1279" t="s">
        <v>405</v>
      </c>
      <c r="M331" s="1279" t="s">
        <v>406</v>
      </c>
      <c r="N331" s="831"/>
      <c r="O331" s="1315" t="s">
        <v>407</v>
      </c>
      <c r="P331" s="1316" t="s">
        <v>394</v>
      </c>
      <c r="Q331" s="1316" t="s">
        <v>408</v>
      </c>
      <c r="R331" s="1316">
        <v>19.850000000000001</v>
      </c>
      <c r="S331" s="1316">
        <v>0</v>
      </c>
      <c r="T331" s="1316">
        <v>53.9</v>
      </c>
      <c r="U331" s="831"/>
      <c r="V331" s="1581" t="s">
        <v>407</v>
      </c>
      <c r="W331" s="1272" t="s">
        <v>394</v>
      </c>
      <c r="X331" s="1272">
        <v>213.04</v>
      </c>
      <c r="Y331" s="1272">
        <v>213.04</v>
      </c>
    </row>
    <row r="332" spans="1:25" ht="72.5" x14ac:dyDescent="0.35">
      <c r="A332" s="698" t="s">
        <v>247</v>
      </c>
      <c r="B332" s="664" t="s">
        <v>402</v>
      </c>
      <c r="C332" s="664" t="s">
        <v>403</v>
      </c>
      <c r="D332" s="664" t="s">
        <v>394</v>
      </c>
      <c r="E332" s="664">
        <v>191.81</v>
      </c>
      <c r="F332" s="664">
        <v>191.81</v>
      </c>
      <c r="G332" s="664">
        <v>291.42</v>
      </c>
      <c r="H332" s="664">
        <v>291.42</v>
      </c>
      <c r="I332" s="664">
        <v>376.06</v>
      </c>
      <c r="J332" s="664" t="s">
        <v>249</v>
      </c>
      <c r="K332" s="839" t="s">
        <v>409</v>
      </c>
      <c r="L332" s="839" t="s">
        <v>410</v>
      </c>
      <c r="M332" s="839" t="s">
        <v>411</v>
      </c>
      <c r="N332" s="831"/>
      <c r="O332" s="840" t="s">
        <v>412</v>
      </c>
      <c r="P332" s="664" t="s">
        <v>394</v>
      </c>
      <c r="Q332" s="664">
        <v>4.5</v>
      </c>
      <c r="R332" s="664">
        <v>4.5</v>
      </c>
      <c r="S332" s="664">
        <v>8.1</v>
      </c>
      <c r="T332" s="664">
        <v>8.1</v>
      </c>
      <c r="U332" s="831"/>
      <c r="V332" s="840" t="s">
        <v>412</v>
      </c>
      <c r="W332" s="664" t="s">
        <v>394</v>
      </c>
      <c r="X332" s="664">
        <v>184.04</v>
      </c>
      <c r="Y332" s="664">
        <v>184.04</v>
      </c>
    </row>
    <row r="333" spans="1:25" ht="24.5" x14ac:dyDescent="0.35">
      <c r="A333" s="1306" t="s">
        <v>134</v>
      </c>
      <c r="B333" s="1307" t="s">
        <v>239</v>
      </c>
      <c r="C333" s="1307" t="s">
        <v>239</v>
      </c>
      <c r="D333" s="1312" t="s">
        <v>386</v>
      </c>
      <c r="E333" s="1309">
        <v>16646.73</v>
      </c>
      <c r="F333" s="1309">
        <v>16646.73</v>
      </c>
      <c r="G333" s="1312">
        <v>806.06</v>
      </c>
      <c r="H333" s="1312">
        <v>806.06</v>
      </c>
      <c r="I333" s="1312">
        <v>140.76</v>
      </c>
      <c r="J333" s="1312" t="s">
        <v>249</v>
      </c>
      <c r="K333" s="1312" t="s">
        <v>239</v>
      </c>
      <c r="L333" s="1312" t="s">
        <v>239</v>
      </c>
      <c r="M333" s="1312" t="s">
        <v>239</v>
      </c>
      <c r="N333" s="831"/>
      <c r="O333" s="1306" t="s">
        <v>134</v>
      </c>
      <c r="P333" s="1312" t="s">
        <v>386</v>
      </c>
      <c r="Q333" s="1312">
        <v>121.85</v>
      </c>
      <c r="R333" s="1312">
        <v>121.85</v>
      </c>
      <c r="S333" s="1312">
        <v>54.11</v>
      </c>
      <c r="T333" s="1312">
        <v>54.11</v>
      </c>
      <c r="U333" s="831"/>
      <c r="V333" s="1579" t="s">
        <v>134</v>
      </c>
      <c r="W333" s="1580" t="s">
        <v>386</v>
      </c>
      <c r="X333" s="1582">
        <v>6645.1</v>
      </c>
      <c r="Y333" s="1582">
        <v>6645.1</v>
      </c>
    </row>
    <row r="334" spans="1:25" x14ac:dyDescent="0.35">
      <c r="A334" s="698" t="s">
        <v>413</v>
      </c>
      <c r="B334" s="664" t="s">
        <v>414</v>
      </c>
      <c r="C334" s="664" t="s">
        <v>415</v>
      </c>
      <c r="D334" s="664" t="s">
        <v>394</v>
      </c>
      <c r="E334" s="846"/>
      <c r="F334" s="846" t="s">
        <v>239</v>
      </c>
      <c r="G334" s="664">
        <v>573.79999999999995</v>
      </c>
      <c r="H334" s="664">
        <v>573.79999999999995</v>
      </c>
      <c r="I334" s="664" t="s">
        <v>249</v>
      </c>
      <c r="J334" s="664" t="s">
        <v>249</v>
      </c>
      <c r="K334" s="664" t="s">
        <v>239</v>
      </c>
      <c r="L334" s="664" t="s">
        <v>239</v>
      </c>
      <c r="M334" s="664" t="s">
        <v>239</v>
      </c>
      <c r="N334" s="831"/>
      <c r="O334" s="845" t="s">
        <v>239</v>
      </c>
      <c r="P334" s="843" t="s">
        <v>239</v>
      </c>
      <c r="Q334" s="843" t="s">
        <v>239</v>
      </c>
      <c r="R334" s="843" t="s">
        <v>239</v>
      </c>
      <c r="S334" s="843" t="s">
        <v>239</v>
      </c>
      <c r="T334" s="843" t="s">
        <v>239</v>
      </c>
      <c r="U334" s="831"/>
      <c r="V334" s="845" t="s">
        <v>239</v>
      </c>
      <c r="W334" s="843" t="s">
        <v>239</v>
      </c>
      <c r="X334" s="843" t="s">
        <v>239</v>
      </c>
      <c r="Y334" s="843" t="s">
        <v>239</v>
      </c>
    </row>
    <row r="335" spans="1:25" ht="36.5" x14ac:dyDescent="0.35">
      <c r="A335" s="1319" t="s">
        <v>416</v>
      </c>
      <c r="B335" s="1316" t="s">
        <v>414</v>
      </c>
      <c r="C335" s="1316" t="s">
        <v>415</v>
      </c>
      <c r="D335" s="1316" t="s">
        <v>394</v>
      </c>
      <c r="E335" s="1316">
        <v>276.51</v>
      </c>
      <c r="F335" s="1316">
        <v>276.51</v>
      </c>
      <c r="G335" s="1316" t="s">
        <v>249</v>
      </c>
      <c r="H335" s="1316" t="s">
        <v>249</v>
      </c>
      <c r="I335" s="1316" t="s">
        <v>249</v>
      </c>
      <c r="J335" s="1316" t="s">
        <v>239</v>
      </c>
      <c r="K335" s="1279" t="s">
        <v>417</v>
      </c>
      <c r="L335" s="1279" t="s">
        <v>418</v>
      </c>
      <c r="M335" s="1279" t="s">
        <v>419</v>
      </c>
      <c r="N335" s="831"/>
      <c r="O335" s="1345" t="s">
        <v>420</v>
      </c>
      <c r="P335" s="1316" t="s">
        <v>394</v>
      </c>
      <c r="Q335" s="1316">
        <v>17.190000000000001</v>
      </c>
      <c r="R335" s="1316">
        <v>17.190000000000001</v>
      </c>
      <c r="S335" s="1316" t="s">
        <v>239</v>
      </c>
      <c r="T335" s="1316" t="s">
        <v>239</v>
      </c>
      <c r="U335" s="831"/>
      <c r="V335" s="1583" t="s">
        <v>420</v>
      </c>
      <c r="W335" s="1272" t="s">
        <v>394</v>
      </c>
      <c r="X335" s="1584">
        <v>408.44</v>
      </c>
      <c r="Y335" s="1584">
        <v>408.44</v>
      </c>
    </row>
    <row r="336" spans="1:25" ht="36.5" x14ac:dyDescent="0.35">
      <c r="A336" s="662" t="s">
        <v>421</v>
      </c>
      <c r="B336" s="664" t="s">
        <v>414</v>
      </c>
      <c r="C336" s="664" t="s">
        <v>415</v>
      </c>
      <c r="D336" s="664" t="s">
        <v>394</v>
      </c>
      <c r="E336" s="846">
        <v>29.51</v>
      </c>
      <c r="F336" s="846">
        <v>29.51</v>
      </c>
      <c r="G336" s="664" t="s">
        <v>249</v>
      </c>
      <c r="H336" s="664" t="s">
        <v>249</v>
      </c>
      <c r="I336" s="664" t="s">
        <v>249</v>
      </c>
      <c r="J336" s="664" t="s">
        <v>239</v>
      </c>
      <c r="K336" s="839" t="s">
        <v>422</v>
      </c>
      <c r="L336" s="839" t="s">
        <v>423</v>
      </c>
      <c r="M336" s="839" t="s">
        <v>424</v>
      </c>
      <c r="N336" s="831"/>
      <c r="O336" s="550" t="s">
        <v>425</v>
      </c>
      <c r="P336" s="664" t="s">
        <v>394</v>
      </c>
      <c r="Q336" s="664">
        <v>22.52</v>
      </c>
      <c r="R336" s="664">
        <v>22.52</v>
      </c>
      <c r="S336" s="664" t="s">
        <v>239</v>
      </c>
      <c r="T336" s="664" t="s">
        <v>239</v>
      </c>
      <c r="U336" s="831"/>
      <c r="V336" s="550" t="s">
        <v>425</v>
      </c>
      <c r="W336" s="664" t="s">
        <v>394</v>
      </c>
      <c r="X336" s="664">
        <v>485.45</v>
      </c>
      <c r="Y336" s="664">
        <v>485.45</v>
      </c>
    </row>
    <row r="337" spans="1:25" ht="36.5" x14ac:dyDescent="0.35">
      <c r="A337" s="1319" t="s">
        <v>426</v>
      </c>
      <c r="B337" s="1316" t="s">
        <v>414</v>
      </c>
      <c r="C337" s="1316" t="s">
        <v>415</v>
      </c>
      <c r="D337" s="1316" t="s">
        <v>394</v>
      </c>
      <c r="E337" s="1316">
        <v>330.77</v>
      </c>
      <c r="F337" s="1316">
        <v>330.77</v>
      </c>
      <c r="G337" s="1316" t="s">
        <v>249</v>
      </c>
      <c r="H337" s="1316" t="s">
        <v>249</v>
      </c>
      <c r="I337" s="1316" t="s">
        <v>249</v>
      </c>
      <c r="J337" s="1316" t="s">
        <v>239</v>
      </c>
      <c r="K337" s="1279" t="s">
        <v>417</v>
      </c>
      <c r="L337" s="1279" t="s">
        <v>418</v>
      </c>
      <c r="M337" s="1279" t="s">
        <v>419</v>
      </c>
      <c r="N337" s="831"/>
      <c r="O337" s="1345" t="s">
        <v>427</v>
      </c>
      <c r="P337" s="1316" t="s">
        <v>394</v>
      </c>
      <c r="Q337" s="1316">
        <v>3.78</v>
      </c>
      <c r="R337" s="1316">
        <v>3.78</v>
      </c>
      <c r="S337" s="1316" t="s">
        <v>239</v>
      </c>
      <c r="T337" s="1316" t="s">
        <v>239</v>
      </c>
      <c r="U337" s="831"/>
      <c r="V337" s="1583" t="s">
        <v>427</v>
      </c>
      <c r="W337" s="1272" t="s">
        <v>394</v>
      </c>
      <c r="X337" s="1584">
        <v>32.96</v>
      </c>
      <c r="Y337" s="1584">
        <v>32.96</v>
      </c>
    </row>
    <row r="338" spans="1:25" ht="36.5" x14ac:dyDescent="0.35">
      <c r="A338" s="662" t="s">
        <v>428</v>
      </c>
      <c r="B338" s="664" t="s">
        <v>414</v>
      </c>
      <c r="C338" s="664" t="s">
        <v>415</v>
      </c>
      <c r="D338" s="664" t="s">
        <v>394</v>
      </c>
      <c r="E338" s="846">
        <v>261.55</v>
      </c>
      <c r="F338" s="846">
        <v>261.55</v>
      </c>
      <c r="G338" s="664" t="s">
        <v>249</v>
      </c>
      <c r="H338" s="664" t="s">
        <v>249</v>
      </c>
      <c r="I338" s="664" t="s">
        <v>249</v>
      </c>
      <c r="J338" s="664" t="s">
        <v>239</v>
      </c>
      <c r="K338" s="839" t="s">
        <v>417</v>
      </c>
      <c r="L338" s="839" t="s">
        <v>429</v>
      </c>
      <c r="M338" s="839" t="s">
        <v>419</v>
      </c>
      <c r="N338" s="831"/>
      <c r="O338" s="550" t="s">
        <v>430</v>
      </c>
      <c r="P338" s="664" t="s">
        <v>394</v>
      </c>
      <c r="Q338" s="664">
        <v>23.16</v>
      </c>
      <c r="R338" s="664">
        <v>23.16</v>
      </c>
      <c r="S338" s="664" t="s">
        <v>239</v>
      </c>
      <c r="T338" s="664" t="s">
        <v>239</v>
      </c>
      <c r="U338" s="831"/>
      <c r="V338" s="550" t="s">
        <v>430</v>
      </c>
      <c r="W338" s="664" t="s">
        <v>394</v>
      </c>
      <c r="X338" s="664">
        <v>287.89999999999998</v>
      </c>
      <c r="Y338" s="664">
        <v>287.89999999999998</v>
      </c>
    </row>
    <row r="339" spans="1:25" ht="36.5" x14ac:dyDescent="0.35">
      <c r="A339" s="1319" t="s">
        <v>367</v>
      </c>
      <c r="B339" s="1316" t="s">
        <v>414</v>
      </c>
      <c r="C339" s="1316" t="s">
        <v>431</v>
      </c>
      <c r="D339" s="1316" t="s">
        <v>394</v>
      </c>
      <c r="E339" s="1318">
        <v>6249.6</v>
      </c>
      <c r="F339" s="1318">
        <v>6249.6</v>
      </c>
      <c r="G339" s="1316" t="s">
        <v>249</v>
      </c>
      <c r="H339" s="1316" t="s">
        <v>249</v>
      </c>
      <c r="I339" s="1316" t="s">
        <v>249</v>
      </c>
      <c r="J339" s="1316" t="s">
        <v>239</v>
      </c>
      <c r="K339" s="1279" t="s">
        <v>432</v>
      </c>
      <c r="L339" s="1279" t="s">
        <v>433</v>
      </c>
      <c r="M339" s="1279" t="s">
        <v>434</v>
      </c>
      <c r="N339" s="831"/>
      <c r="O339" s="1319" t="s">
        <v>435</v>
      </c>
      <c r="P339" s="1316" t="s">
        <v>394</v>
      </c>
      <c r="Q339" s="1316" t="s">
        <v>408</v>
      </c>
      <c r="R339" s="1316" t="s">
        <v>408</v>
      </c>
      <c r="S339" s="1316" t="s">
        <v>239</v>
      </c>
      <c r="T339" s="1316" t="s">
        <v>239</v>
      </c>
      <c r="U339" s="831"/>
      <c r="V339" s="1288" t="s">
        <v>436</v>
      </c>
      <c r="W339" s="1272" t="s">
        <v>394</v>
      </c>
      <c r="X339" s="1585">
        <v>5040</v>
      </c>
      <c r="Y339" s="1585">
        <v>5040</v>
      </c>
    </row>
    <row r="340" spans="1:25" ht="36.5" x14ac:dyDescent="0.35">
      <c r="A340" s="662" t="s">
        <v>368</v>
      </c>
      <c r="B340" s="664" t="s">
        <v>414</v>
      </c>
      <c r="C340" s="664" t="s">
        <v>415</v>
      </c>
      <c r="D340" s="664" t="s">
        <v>394</v>
      </c>
      <c r="E340" s="847">
        <v>9190.93</v>
      </c>
      <c r="F340" s="847">
        <v>9190.93</v>
      </c>
      <c r="G340" s="664" t="s">
        <v>249</v>
      </c>
      <c r="H340" s="664" t="s">
        <v>249</v>
      </c>
      <c r="I340" s="664" t="s">
        <v>249</v>
      </c>
      <c r="J340" s="664" t="s">
        <v>239</v>
      </c>
      <c r="K340" s="839" t="s">
        <v>417</v>
      </c>
      <c r="L340" s="839" t="s">
        <v>437</v>
      </c>
      <c r="M340" s="839" t="s">
        <v>438</v>
      </c>
      <c r="N340" s="831"/>
      <c r="O340" s="662" t="s">
        <v>439</v>
      </c>
      <c r="P340" s="664" t="s">
        <v>394</v>
      </c>
      <c r="Q340" s="664" t="s">
        <v>408</v>
      </c>
      <c r="R340" s="664" t="s">
        <v>408</v>
      </c>
      <c r="S340" s="664" t="s">
        <v>239</v>
      </c>
      <c r="T340" s="664" t="s">
        <v>239</v>
      </c>
      <c r="U340" s="831"/>
      <c r="V340" s="662" t="s">
        <v>439</v>
      </c>
      <c r="W340" s="664" t="s">
        <v>394</v>
      </c>
      <c r="X340" s="664" t="s">
        <v>249</v>
      </c>
      <c r="Y340" s="664" t="s">
        <v>249</v>
      </c>
    </row>
    <row r="341" spans="1:25" ht="48.5" x14ac:dyDescent="0.35">
      <c r="A341" s="1317" t="s">
        <v>369</v>
      </c>
      <c r="B341" s="1316" t="s">
        <v>414</v>
      </c>
      <c r="C341" s="1316" t="s">
        <v>440</v>
      </c>
      <c r="D341" s="1316" t="s">
        <v>394</v>
      </c>
      <c r="E341" s="1316">
        <v>189.5</v>
      </c>
      <c r="F341" s="1316">
        <v>189.5</v>
      </c>
      <c r="G341" s="1316">
        <v>151.44</v>
      </c>
      <c r="H341" s="1316">
        <v>151.44</v>
      </c>
      <c r="I341" s="1316">
        <v>92.23</v>
      </c>
      <c r="J341" s="1316" t="s">
        <v>249</v>
      </c>
      <c r="K341" s="1279" t="s">
        <v>441</v>
      </c>
      <c r="L341" s="1279" t="s">
        <v>442</v>
      </c>
      <c r="M341" s="1279" t="s">
        <v>443</v>
      </c>
      <c r="N341" s="831"/>
      <c r="O341" s="1317" t="s">
        <v>444</v>
      </c>
      <c r="P341" s="1316" t="s">
        <v>394</v>
      </c>
      <c r="Q341" s="1316">
        <v>20.48</v>
      </c>
      <c r="R341" s="1316">
        <v>20.48</v>
      </c>
      <c r="S341" s="1316">
        <v>50.31</v>
      </c>
      <c r="T341" s="1316">
        <v>50.31</v>
      </c>
      <c r="U341" s="831"/>
      <c r="V341" s="1586" t="s">
        <v>444</v>
      </c>
      <c r="W341" s="1272" t="s">
        <v>394</v>
      </c>
      <c r="X341" s="1272">
        <v>325</v>
      </c>
      <c r="Y341" s="1272">
        <v>325</v>
      </c>
    </row>
    <row r="342" spans="1:25" ht="60.5" x14ac:dyDescent="0.35">
      <c r="A342" s="698" t="s">
        <v>370</v>
      </c>
      <c r="B342" s="664" t="s">
        <v>445</v>
      </c>
      <c r="C342" s="664" t="s">
        <v>446</v>
      </c>
      <c r="D342" s="664" t="s">
        <v>394</v>
      </c>
      <c r="E342" s="664">
        <v>19.73</v>
      </c>
      <c r="F342" s="664">
        <v>19.73</v>
      </c>
      <c r="G342" s="664">
        <v>40.96</v>
      </c>
      <c r="H342" s="664">
        <v>40.96</v>
      </c>
      <c r="I342" s="664">
        <v>11.39</v>
      </c>
      <c r="J342" s="664" t="s">
        <v>249</v>
      </c>
      <c r="K342" s="839" t="s">
        <v>447</v>
      </c>
      <c r="L342" s="839" t="s">
        <v>448</v>
      </c>
      <c r="M342" s="839" t="s">
        <v>449</v>
      </c>
      <c r="N342" s="831"/>
      <c r="O342" s="698" t="s">
        <v>450</v>
      </c>
      <c r="P342" s="664" t="s">
        <v>394</v>
      </c>
      <c r="Q342" s="664">
        <v>1.08</v>
      </c>
      <c r="R342" s="664">
        <v>1.08</v>
      </c>
      <c r="S342" s="664">
        <v>3.8</v>
      </c>
      <c r="T342" s="664">
        <v>3.8</v>
      </c>
      <c r="U342" s="831"/>
      <c r="V342" s="698" t="s">
        <v>450</v>
      </c>
      <c r="W342" s="664" t="s">
        <v>394</v>
      </c>
      <c r="X342" s="664" t="s">
        <v>249</v>
      </c>
      <c r="Y342" s="664" t="s">
        <v>249</v>
      </c>
    </row>
    <row r="343" spans="1:25" ht="36.5" x14ac:dyDescent="0.35">
      <c r="A343" s="1317" t="s">
        <v>451</v>
      </c>
      <c r="B343" s="1316" t="s">
        <v>452</v>
      </c>
      <c r="C343" s="1316" t="s">
        <v>415</v>
      </c>
      <c r="D343" s="1316" t="s">
        <v>394</v>
      </c>
      <c r="E343" s="1316">
        <v>14.19</v>
      </c>
      <c r="F343" s="1316">
        <v>14.19</v>
      </c>
      <c r="G343" s="1316">
        <v>6.7</v>
      </c>
      <c r="H343" s="1316">
        <v>6.7</v>
      </c>
      <c r="I343" s="1316">
        <v>0.32</v>
      </c>
      <c r="J343" s="1316" t="s">
        <v>249</v>
      </c>
      <c r="K343" s="1279" t="s">
        <v>453</v>
      </c>
      <c r="L343" s="1279" t="s">
        <v>454</v>
      </c>
      <c r="M343" s="1279" t="s">
        <v>419</v>
      </c>
      <c r="N343" s="831"/>
      <c r="O343" s="1317" t="s">
        <v>455</v>
      </c>
      <c r="P343" s="1316" t="s">
        <v>394</v>
      </c>
      <c r="Q343" s="1316">
        <v>18.760000000000002</v>
      </c>
      <c r="R343" s="1316">
        <v>18.760000000000002</v>
      </c>
      <c r="S343" s="1316" t="s">
        <v>239</v>
      </c>
      <c r="T343" s="1316" t="s">
        <v>239</v>
      </c>
      <c r="U343" s="848"/>
      <c r="V343" s="1586" t="s">
        <v>455</v>
      </c>
      <c r="W343" s="1272" t="s">
        <v>394</v>
      </c>
      <c r="X343" s="1272">
        <v>7.82</v>
      </c>
      <c r="Y343" s="1272">
        <v>7.82</v>
      </c>
    </row>
    <row r="344" spans="1:25" ht="48.5" x14ac:dyDescent="0.35">
      <c r="A344" s="698" t="s">
        <v>456</v>
      </c>
      <c r="B344" s="664" t="s">
        <v>452</v>
      </c>
      <c r="C344" s="664" t="s">
        <v>393</v>
      </c>
      <c r="D344" s="664" t="s">
        <v>394</v>
      </c>
      <c r="E344" s="664">
        <v>21.23</v>
      </c>
      <c r="F344" s="664">
        <v>21.23</v>
      </c>
      <c r="G344" s="664">
        <v>1.17</v>
      </c>
      <c r="H344" s="664">
        <v>1.17</v>
      </c>
      <c r="I344" s="664">
        <v>2.23</v>
      </c>
      <c r="J344" s="664" t="s">
        <v>249</v>
      </c>
      <c r="K344" s="839" t="s">
        <v>457</v>
      </c>
      <c r="L344" s="839" t="s">
        <v>458</v>
      </c>
      <c r="M344" s="839" t="s">
        <v>459</v>
      </c>
      <c r="N344" s="831"/>
      <c r="O344" s="698" t="s">
        <v>460</v>
      </c>
      <c r="P344" s="664" t="s">
        <v>394</v>
      </c>
      <c r="Q344" s="664">
        <v>14.88</v>
      </c>
      <c r="R344" s="664">
        <v>14.88</v>
      </c>
      <c r="S344" s="664" t="s">
        <v>239</v>
      </c>
      <c r="T344" s="664" t="s">
        <v>239</v>
      </c>
      <c r="U344" s="848"/>
      <c r="V344" s="698" t="s">
        <v>460</v>
      </c>
      <c r="W344" s="664" t="s">
        <v>394</v>
      </c>
      <c r="X344" s="664">
        <v>57.53</v>
      </c>
      <c r="Y344" s="664">
        <v>57.53</v>
      </c>
    </row>
    <row r="345" spans="1:25" ht="36.5" x14ac:dyDescent="0.35">
      <c r="A345" s="1317" t="s">
        <v>460</v>
      </c>
      <c r="B345" s="1316" t="s">
        <v>452</v>
      </c>
      <c r="C345" s="1316" t="s">
        <v>393</v>
      </c>
      <c r="D345" s="1316" t="s">
        <v>394</v>
      </c>
      <c r="E345" s="1316">
        <v>63.2</v>
      </c>
      <c r="F345" s="1316">
        <v>63.2</v>
      </c>
      <c r="G345" s="1316">
        <v>32</v>
      </c>
      <c r="H345" s="1316">
        <v>32</v>
      </c>
      <c r="I345" s="1316">
        <v>34.590000000000003</v>
      </c>
      <c r="J345" s="1316" t="s">
        <v>249</v>
      </c>
      <c r="K345" s="1279" t="s">
        <v>461</v>
      </c>
      <c r="L345" s="1279" t="s">
        <v>462</v>
      </c>
      <c r="M345" s="1279" t="s">
        <v>463</v>
      </c>
      <c r="N345" s="831"/>
      <c r="O345" s="831"/>
      <c r="P345" s="849"/>
      <c r="Q345" s="849"/>
      <c r="R345" s="849"/>
      <c r="S345" s="848"/>
      <c r="T345" s="848"/>
      <c r="U345" s="848"/>
      <c r="V345" s="848"/>
      <c r="W345" s="848"/>
      <c r="X345" s="848"/>
      <c r="Y345" s="848"/>
    </row>
    <row r="346" spans="1:25" x14ac:dyDescent="0.35">
      <c r="I346" s="122"/>
      <c r="J346" s="19"/>
      <c r="K346" s="21"/>
      <c r="L346" s="21"/>
      <c r="M346" s="19"/>
      <c r="N346" s="17"/>
    </row>
    <row r="347" spans="1:25" ht="185" customHeight="1" x14ac:dyDescent="0.35">
      <c r="A347" s="1493" t="s">
        <v>464</v>
      </c>
      <c r="B347" s="1494"/>
      <c r="C347" s="1494"/>
      <c r="D347" s="1494"/>
      <c r="E347" s="1494"/>
      <c r="F347" s="1494"/>
      <c r="G347" s="1494"/>
      <c r="H347" s="1494"/>
      <c r="I347" s="1494"/>
      <c r="J347" s="1494"/>
      <c r="K347" s="1494"/>
      <c r="L347" s="1494"/>
      <c r="M347" s="1494"/>
      <c r="N347" s="45"/>
    </row>
    <row r="348" spans="1:25" x14ac:dyDescent="0.35"/>
    <row r="349" spans="1:25" ht="36" customHeight="1" x14ac:dyDescent="0.35">
      <c r="A349" s="1495" t="s">
        <v>465</v>
      </c>
      <c r="B349" s="1495"/>
      <c r="C349" s="1495"/>
      <c r="D349" s="1495"/>
      <c r="E349" s="1495"/>
      <c r="F349" s="1495"/>
      <c r="G349" s="1495"/>
    </row>
    <row r="350" spans="1:25" ht="42" customHeight="1" x14ac:dyDescent="0.35">
      <c r="A350" s="1496" t="s">
        <v>466</v>
      </c>
      <c r="B350" s="1496"/>
      <c r="C350" s="1496"/>
      <c r="D350" s="1496"/>
      <c r="E350" s="1496"/>
      <c r="F350" s="1496"/>
      <c r="G350" s="1496"/>
    </row>
    <row r="351" spans="1:25" ht="24" customHeight="1" x14ac:dyDescent="0.35">
      <c r="A351" s="1320" t="s">
        <v>467</v>
      </c>
      <c r="B351" s="1321" t="s">
        <v>468</v>
      </c>
      <c r="C351" s="1322" t="s">
        <v>469</v>
      </c>
      <c r="D351" s="1321" t="s">
        <v>470</v>
      </c>
      <c r="E351" s="1322" t="s">
        <v>471</v>
      </c>
      <c r="F351" s="1321" t="s">
        <v>472</v>
      </c>
      <c r="G351" s="1489" t="s">
        <v>473</v>
      </c>
    </row>
    <row r="352" spans="1:25" x14ac:dyDescent="0.35">
      <c r="A352" s="1323"/>
      <c r="B352" s="1324" t="s">
        <v>41</v>
      </c>
      <c r="C352" s="1325" t="s">
        <v>41</v>
      </c>
      <c r="D352" s="1324" t="s">
        <v>41</v>
      </c>
      <c r="E352" s="1325" t="s">
        <v>41</v>
      </c>
      <c r="F352" s="1324" t="s">
        <v>41</v>
      </c>
      <c r="G352" s="1490"/>
    </row>
    <row r="353" spans="1:12" x14ac:dyDescent="0.35">
      <c r="A353" s="261"/>
      <c r="B353" s="259"/>
      <c r="C353" s="260"/>
      <c r="D353" s="259"/>
      <c r="E353" s="260"/>
      <c r="F353" s="259"/>
      <c r="G353" s="805"/>
    </row>
    <row r="354" spans="1:12" x14ac:dyDescent="0.35">
      <c r="A354" s="1326" t="s">
        <v>474</v>
      </c>
      <c r="B354" s="1327">
        <f>SUM(B355:B369)/SUM($B$355:$F$369)</f>
        <v>0</v>
      </c>
      <c r="C354" s="1327">
        <f>SUM(C355:C369)/SUM($B$355:$F$369)</f>
        <v>0</v>
      </c>
      <c r="D354" s="1327">
        <f>SUM(D355:D369)/SUM($B$355:$F$369)</f>
        <v>0.18419745246357253</v>
      </c>
      <c r="E354" s="1327">
        <f>SUM(E355:E369)/SUM($B$355:$F$369)</f>
        <v>0.34613332694026921</v>
      </c>
      <c r="F354" s="1327">
        <f>SUM(F355:F369)/SUM($B$355:$F$369)</f>
        <v>0.46966922059615829</v>
      </c>
      <c r="G354" s="1328">
        <f>SUM(G355:G369)/COUNT(G355:G369)</f>
        <v>4.2854717681325853</v>
      </c>
      <c r="I354" s="1021"/>
      <c r="J354" s="290"/>
      <c r="K354" s="290"/>
      <c r="L354" s="290"/>
    </row>
    <row r="355" spans="1:12" x14ac:dyDescent="0.35">
      <c r="A355" s="256" t="s">
        <v>287</v>
      </c>
      <c r="B355" s="254">
        <v>0</v>
      </c>
      <c r="C355" s="255">
        <v>0</v>
      </c>
      <c r="D355" s="254">
        <v>0.63069052865482611</v>
      </c>
      <c r="E355" s="255">
        <v>0.24413206380420763</v>
      </c>
      <c r="F355" s="254">
        <v>0.12517740754096621</v>
      </c>
      <c r="G355" s="568">
        <v>3.4944868788861396</v>
      </c>
      <c r="I355" s="369"/>
    </row>
    <row r="356" spans="1:12" x14ac:dyDescent="0.35">
      <c r="A356" s="1329" t="s">
        <v>288</v>
      </c>
      <c r="B356" s="1330">
        <v>0</v>
      </c>
      <c r="C356" s="1331">
        <v>0</v>
      </c>
      <c r="D356" s="1330">
        <v>0.44194518875185357</v>
      </c>
      <c r="E356" s="1331">
        <v>0.19872747950349864</v>
      </c>
      <c r="F356" s="1330">
        <v>0.35932733174464787</v>
      </c>
      <c r="G356" s="1332">
        <v>3.9173821429927949</v>
      </c>
      <c r="I356" s="369"/>
    </row>
    <row r="357" spans="1:12" x14ac:dyDescent="0.35">
      <c r="A357" s="256" t="s">
        <v>289</v>
      </c>
      <c r="B357" s="254">
        <v>0</v>
      </c>
      <c r="C357" s="255">
        <v>0</v>
      </c>
      <c r="D357" s="254">
        <v>0.71981617033573653</v>
      </c>
      <c r="E357" s="255">
        <v>5.0881111224028816E-2</v>
      </c>
      <c r="F357" s="254">
        <v>0.2293027184402347</v>
      </c>
      <c r="G357" s="568">
        <v>3.5094865481044986</v>
      </c>
      <c r="I357" s="369"/>
    </row>
    <row r="358" spans="1:12" x14ac:dyDescent="0.35">
      <c r="A358" s="1329" t="s">
        <v>290</v>
      </c>
      <c r="B358" s="1330">
        <v>0</v>
      </c>
      <c r="C358" s="1331">
        <v>0</v>
      </c>
      <c r="D358" s="1330">
        <v>1.4837079044521459E-4</v>
      </c>
      <c r="E358" s="1331">
        <v>3.5721840937942578E-5</v>
      </c>
      <c r="F358" s="1330">
        <v>0.99981590736861692</v>
      </c>
      <c r="G358" s="1332">
        <v>4.9996675365781718</v>
      </c>
      <c r="I358" s="369"/>
    </row>
    <row r="359" spans="1:12" x14ac:dyDescent="0.35">
      <c r="A359" s="256" t="s">
        <v>291</v>
      </c>
      <c r="B359" s="254">
        <v>0</v>
      </c>
      <c r="C359" s="255">
        <v>0</v>
      </c>
      <c r="D359" s="254">
        <v>7.1852467120542413E-2</v>
      </c>
      <c r="E359" s="255">
        <v>1.0144211924065276E-2</v>
      </c>
      <c r="F359" s="254">
        <v>0.91800332095539228</v>
      </c>
      <c r="G359" s="568">
        <v>4.8461508538348497</v>
      </c>
      <c r="I359" s="369"/>
    </row>
    <row r="360" spans="1:12" x14ac:dyDescent="0.35">
      <c r="A360" s="1329" t="s">
        <v>292</v>
      </c>
      <c r="B360" s="1330">
        <v>0</v>
      </c>
      <c r="C360" s="1331">
        <v>0</v>
      </c>
      <c r="D360" s="1330">
        <v>2.1213402203016834E-3</v>
      </c>
      <c r="E360" s="1331">
        <v>6.8390999644232404E-3</v>
      </c>
      <c r="F360" s="1330">
        <v>0.99103955981527503</v>
      </c>
      <c r="G360" s="1332">
        <v>4.9889182195949733</v>
      </c>
      <c r="I360" s="369"/>
    </row>
    <row r="361" spans="1:12" x14ac:dyDescent="0.35">
      <c r="A361" s="256" t="s">
        <v>293</v>
      </c>
      <c r="B361" s="254">
        <v>0</v>
      </c>
      <c r="C361" s="255">
        <v>0</v>
      </c>
      <c r="D361" s="254">
        <v>0.52091669707987198</v>
      </c>
      <c r="E361" s="255">
        <v>0.44581384325409484</v>
      </c>
      <c r="F361" s="254">
        <v>3.326945966603323E-2</v>
      </c>
      <c r="G361" s="568">
        <v>3.5123527625861612</v>
      </c>
      <c r="I361" s="255"/>
    </row>
    <row r="362" spans="1:12" x14ac:dyDescent="0.35">
      <c r="A362" s="1329" t="s">
        <v>294</v>
      </c>
      <c r="B362" s="1330">
        <v>0</v>
      </c>
      <c r="C362" s="1331">
        <v>0</v>
      </c>
      <c r="D362" s="1330">
        <v>0.37547102400001026</v>
      </c>
      <c r="E362" s="1331">
        <v>0.23542637258878127</v>
      </c>
      <c r="F362" s="1330">
        <v>0.38910260341120856</v>
      </c>
      <c r="G362" s="1332">
        <v>4.0136315794111983</v>
      </c>
      <c r="I362" s="802"/>
    </row>
    <row r="363" spans="1:12" x14ac:dyDescent="0.35">
      <c r="A363" s="37" t="s">
        <v>265</v>
      </c>
      <c r="B363" s="254">
        <v>0</v>
      </c>
      <c r="C363" s="255">
        <v>0</v>
      </c>
      <c r="D363" s="254">
        <v>0</v>
      </c>
      <c r="E363" s="257">
        <v>1</v>
      </c>
      <c r="F363" s="254">
        <v>0</v>
      </c>
      <c r="G363" s="570">
        <v>4</v>
      </c>
    </row>
    <row r="364" spans="1:12" x14ac:dyDescent="0.35">
      <c r="A364" s="1333" t="s">
        <v>475</v>
      </c>
      <c r="B364" s="1330">
        <v>0</v>
      </c>
      <c r="C364" s="1331">
        <v>0</v>
      </c>
      <c r="D364" s="1330">
        <v>0</v>
      </c>
      <c r="E364" s="1331">
        <v>1</v>
      </c>
      <c r="F364" s="1330">
        <v>0</v>
      </c>
      <c r="G364" s="1332">
        <v>4</v>
      </c>
    </row>
    <row r="365" spans="1:12" x14ac:dyDescent="0.35">
      <c r="A365" s="124" t="s">
        <v>476</v>
      </c>
      <c r="B365" s="253">
        <v>0</v>
      </c>
      <c r="C365" s="252">
        <v>0</v>
      </c>
      <c r="D365" s="253">
        <v>0</v>
      </c>
      <c r="E365" s="252">
        <v>1</v>
      </c>
      <c r="F365" s="253">
        <v>0</v>
      </c>
      <c r="G365" s="569">
        <v>4</v>
      </c>
    </row>
    <row r="366" spans="1:12" x14ac:dyDescent="0.35">
      <c r="A366" s="1333" t="s">
        <v>269</v>
      </c>
      <c r="B366" s="1330">
        <v>0</v>
      </c>
      <c r="C366" s="1331">
        <v>0</v>
      </c>
      <c r="D366" s="1330">
        <v>0</v>
      </c>
      <c r="E366" s="1331">
        <v>0</v>
      </c>
      <c r="F366" s="1330">
        <v>1</v>
      </c>
      <c r="G366" s="1332">
        <v>5</v>
      </c>
      <c r="I366" s="250"/>
    </row>
    <row r="367" spans="1:12" x14ac:dyDescent="0.35">
      <c r="A367" s="262" t="s">
        <v>270</v>
      </c>
      <c r="B367" s="359">
        <v>0</v>
      </c>
      <c r="C367" s="360">
        <v>0</v>
      </c>
      <c r="D367" s="359">
        <v>0</v>
      </c>
      <c r="E367" s="360">
        <v>0</v>
      </c>
      <c r="F367" s="359">
        <v>1</v>
      </c>
      <c r="G367" s="571">
        <v>5</v>
      </c>
      <c r="I367" s="123"/>
    </row>
    <row r="368" spans="1:12" x14ac:dyDescent="0.35">
      <c r="A368" s="1334" t="s">
        <v>477</v>
      </c>
      <c r="B368" s="1335">
        <v>0</v>
      </c>
      <c r="C368" s="1336">
        <v>0</v>
      </c>
      <c r="D368" s="1335">
        <v>0</v>
      </c>
      <c r="E368" s="1336">
        <v>0</v>
      </c>
      <c r="F368" s="1335">
        <v>1</v>
      </c>
      <c r="G368" s="1337">
        <v>5</v>
      </c>
      <c r="I368" s="123"/>
    </row>
    <row r="369" spans="1:9" x14ac:dyDescent="0.35">
      <c r="A369" s="28" t="s">
        <v>478</v>
      </c>
      <c r="B369" s="254">
        <v>0</v>
      </c>
      <c r="C369" s="255">
        <v>0</v>
      </c>
      <c r="D369" s="254">
        <v>0</v>
      </c>
      <c r="E369" s="255">
        <v>1</v>
      </c>
      <c r="F369" s="254">
        <v>0</v>
      </c>
      <c r="G369" s="568">
        <v>4</v>
      </c>
      <c r="I369" s="251"/>
    </row>
    <row r="370" spans="1:9" x14ac:dyDescent="0.35">
      <c r="A370" s="1190"/>
      <c r="B370" s="1338"/>
      <c r="C370" s="1339"/>
      <c r="D370" s="1338"/>
      <c r="E370" s="1339"/>
      <c r="F370" s="1338"/>
      <c r="G370" s="1340"/>
      <c r="I370" s="123"/>
    </row>
    <row r="371" spans="1:9" x14ac:dyDescent="0.35">
      <c r="A371" s="258" t="s">
        <v>479</v>
      </c>
      <c r="B371" s="361"/>
      <c r="C371" s="362"/>
      <c r="D371" s="361"/>
      <c r="E371" s="362"/>
      <c r="F371" s="361"/>
      <c r="G371" s="363"/>
    </row>
    <row r="372" spans="1:9" x14ac:dyDescent="0.35">
      <c r="A372" s="1333" t="s">
        <v>480</v>
      </c>
      <c r="B372" s="1330"/>
      <c r="C372" s="1331"/>
      <c r="D372" s="1330"/>
      <c r="E372" s="1331"/>
      <c r="F372" s="1330"/>
      <c r="G372" s="1340">
        <f>+J171</f>
        <v>1.5</v>
      </c>
    </row>
    <row r="373" spans="1:9" x14ac:dyDescent="0.35">
      <c r="A373" s="37" t="s">
        <v>481</v>
      </c>
      <c r="B373" s="254"/>
      <c r="C373" s="255"/>
      <c r="D373" s="254"/>
      <c r="E373" s="255"/>
      <c r="F373" s="254"/>
      <c r="G373" s="850">
        <f>+J172</f>
        <v>1.9</v>
      </c>
    </row>
    <row r="374" spans="1:9" x14ac:dyDescent="0.35">
      <c r="A374" s="1341" t="s">
        <v>482</v>
      </c>
      <c r="B374" s="1342"/>
      <c r="C374" s="1343"/>
      <c r="D374" s="1342"/>
      <c r="E374" s="1343"/>
      <c r="F374" s="1342"/>
      <c r="G374" s="1344">
        <f>+J173</f>
        <v>4.4000000000000004</v>
      </c>
    </row>
    <row r="375" spans="1:9" x14ac:dyDescent="0.35">
      <c r="A375" s="127"/>
      <c r="B375" s="128"/>
      <c r="C375" s="128"/>
      <c r="D375" s="128"/>
      <c r="E375" s="128"/>
      <c r="F375" s="128"/>
      <c r="G375" s="128"/>
    </row>
    <row r="376" spans="1:9" ht="111" customHeight="1" x14ac:dyDescent="0.35">
      <c r="A376" s="1488" t="s">
        <v>483</v>
      </c>
      <c r="B376" s="1488"/>
      <c r="C376" s="1488"/>
      <c r="D376" s="1488"/>
      <c r="E376" s="1488"/>
      <c r="F376" s="1488"/>
      <c r="G376" s="1488"/>
    </row>
    <row r="377" spans="1:9" hidden="1" x14ac:dyDescent="0.35">
      <c r="A377" s="125"/>
      <c r="B377" s="126"/>
      <c r="C377" s="126"/>
      <c r="D377" s="126"/>
      <c r="E377" s="126"/>
      <c r="F377" s="126"/>
      <c r="G377" s="126"/>
    </row>
  </sheetData>
  <sheetProtection algorithmName="SHA-512" hashValue="NERKmTaXEQe5LEw9bmwfZ8dPcZBauSdqW/u+yuXxPvq4wvQ22YuysPpnnPdy9YU+0OEh7e64v6Mb51hIud8J+Q==" saltValue="AH1xJxYC9q4sojrZ8M5uBg==" spinCount="100000" sheet="1" objects="1" scenarios="1"/>
  <mergeCells count="34">
    <mergeCell ref="A376:G376"/>
    <mergeCell ref="G351:G352"/>
    <mergeCell ref="S323:T323"/>
    <mergeCell ref="O322:T322"/>
    <mergeCell ref="A347:M347"/>
    <mergeCell ref="A349:G349"/>
    <mergeCell ref="A350:G350"/>
    <mergeCell ref="V322:Y322"/>
    <mergeCell ref="I323:J323"/>
    <mergeCell ref="Q323:R323"/>
    <mergeCell ref="X323:Y323"/>
    <mergeCell ref="A294:J294"/>
    <mergeCell ref="A296:C296"/>
    <mergeCell ref="G323:H323"/>
    <mergeCell ref="E323:F323"/>
    <mergeCell ref="A322:J322"/>
    <mergeCell ref="A46:F46"/>
    <mergeCell ref="A73:F74"/>
    <mergeCell ref="A1:F1"/>
    <mergeCell ref="A2:F2"/>
    <mergeCell ref="F45:G45"/>
    <mergeCell ref="A22:F23"/>
    <mergeCell ref="A48:I49"/>
    <mergeCell ref="A71:I71"/>
    <mergeCell ref="A166:J167"/>
    <mergeCell ref="A293:J293"/>
    <mergeCell ref="A122:H122"/>
    <mergeCell ref="A125:H126"/>
    <mergeCell ref="A162:H162"/>
    <mergeCell ref="A123:F123"/>
    <mergeCell ref="A163:H163"/>
    <mergeCell ref="A210:B210"/>
    <mergeCell ref="A168:B168"/>
    <mergeCell ref="A252:B25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2F1F-CF92-47F0-AEAC-AA0A1F8BB342}">
  <sheetPr>
    <tabColor rgb="FFA5BEB9"/>
  </sheetPr>
  <dimension ref="A1:W66"/>
  <sheetViews>
    <sheetView showGridLines="0" zoomScaleNormal="100" workbookViewId="0">
      <selection activeCell="A8" sqref="A8:B8"/>
    </sheetView>
  </sheetViews>
  <sheetFormatPr defaultColWidth="0" defaultRowHeight="14.5" zeroHeight="1" x14ac:dyDescent="0.35"/>
  <cols>
    <col min="1" max="1" width="19.81640625" customWidth="1"/>
    <col min="2" max="2" width="25.1796875" customWidth="1"/>
    <col min="3" max="3" width="17.81640625" customWidth="1"/>
    <col min="4" max="5" width="17.453125" customWidth="1"/>
    <col min="6" max="6" width="17.453125" style="36" customWidth="1"/>
    <col min="7" max="7" width="17" style="36" customWidth="1"/>
    <col min="8" max="8" width="3.54296875" customWidth="1"/>
    <col min="9" max="9" width="18" customWidth="1"/>
    <col min="10" max="10" width="23" customWidth="1"/>
    <col min="11" max="11" width="16.54296875" customWidth="1"/>
    <col min="12" max="13" width="16.81640625" customWidth="1"/>
    <col min="14" max="14" width="17" customWidth="1"/>
    <col min="15" max="15" width="3.54296875" customWidth="1"/>
    <col min="16" max="16" width="19.81640625" customWidth="1"/>
    <col min="17" max="17" width="25.1796875" customWidth="1"/>
    <col min="18" max="18" width="17.81640625" customWidth="1"/>
    <col min="19" max="20" width="17.453125" customWidth="1"/>
    <col min="21" max="21" width="8.7265625" customWidth="1"/>
    <col min="22" max="23" width="0" hidden="1" customWidth="1"/>
    <col min="24" max="16384" width="8.7265625" hidden="1"/>
  </cols>
  <sheetData>
    <row r="1" spans="1:23" ht="41.25" customHeight="1" x14ac:dyDescent="0.35">
      <c r="A1" s="1517" t="s">
        <v>484</v>
      </c>
      <c r="B1" s="1517"/>
      <c r="C1" s="1517"/>
      <c r="D1" s="1517"/>
      <c r="E1" s="1517"/>
      <c r="F1" s="1517"/>
      <c r="G1" s="1517"/>
      <c r="H1" s="1517"/>
      <c r="I1" s="1517"/>
      <c r="J1" s="1517"/>
      <c r="K1" s="1517"/>
      <c r="L1" s="1517"/>
      <c r="M1" s="1517"/>
      <c r="N1" s="1517"/>
      <c r="O1" s="1517"/>
      <c r="P1" s="1517"/>
      <c r="Q1" s="1517"/>
      <c r="R1" s="1517"/>
      <c r="S1" s="1517"/>
      <c r="T1" s="1517"/>
    </row>
    <row r="2" spans="1:23" ht="64.5" customHeight="1" x14ac:dyDescent="0.35">
      <c r="A2" s="1449" t="s">
        <v>485</v>
      </c>
      <c r="B2" s="1449"/>
      <c r="C2" s="1449"/>
      <c r="D2" s="1449"/>
      <c r="E2" s="1449"/>
      <c r="F2" s="1449"/>
      <c r="G2" s="1449"/>
      <c r="H2" s="1449"/>
      <c r="I2" s="1449"/>
      <c r="J2" s="1449"/>
      <c r="K2" s="1449"/>
      <c r="L2" s="1449"/>
      <c r="M2" s="1449"/>
      <c r="N2" s="1449"/>
      <c r="O2" s="1449"/>
      <c r="P2" s="1449"/>
      <c r="Q2" s="1449"/>
      <c r="R2" s="1449"/>
      <c r="S2" s="1449"/>
      <c r="T2" s="1449"/>
    </row>
    <row r="3" spans="1:23" ht="22.5" customHeight="1" x14ac:dyDescent="0.35">
      <c r="A3" s="1522" t="s">
        <v>486</v>
      </c>
      <c r="B3" s="1522"/>
      <c r="C3" s="1522"/>
      <c r="D3" s="1522"/>
      <c r="E3" s="1522"/>
      <c r="F3" s="1522"/>
      <c r="G3" s="1522"/>
      <c r="H3" s="849"/>
      <c r="I3" s="1522" t="s">
        <v>487</v>
      </c>
      <c r="J3" s="1522"/>
      <c r="K3" s="1522"/>
      <c r="L3" s="1522"/>
      <c r="M3" s="1522"/>
      <c r="N3" s="1522"/>
      <c r="O3" s="831"/>
      <c r="P3" s="1522" t="s">
        <v>488</v>
      </c>
      <c r="Q3" s="1522"/>
      <c r="R3" s="1522"/>
      <c r="S3" s="1522"/>
      <c r="T3" s="1522"/>
    </row>
    <row r="4" spans="1:23" ht="21" customHeight="1" x14ac:dyDescent="0.35">
      <c r="A4" s="1500" t="s">
        <v>489</v>
      </c>
      <c r="B4" s="1501"/>
      <c r="C4" s="851" t="s">
        <v>22</v>
      </c>
      <c r="D4" s="852" t="s">
        <v>490</v>
      </c>
      <c r="E4" s="853">
        <v>2022</v>
      </c>
      <c r="F4" s="853">
        <v>2021</v>
      </c>
      <c r="G4" s="853">
        <v>2020</v>
      </c>
      <c r="H4" s="848"/>
      <c r="I4" s="1500" t="s">
        <v>489</v>
      </c>
      <c r="J4" s="1501"/>
      <c r="K4" s="851" t="s">
        <v>22</v>
      </c>
      <c r="L4" s="852" t="s">
        <v>490</v>
      </c>
      <c r="M4" s="853">
        <v>2022</v>
      </c>
      <c r="N4" s="853">
        <v>2021</v>
      </c>
      <c r="O4" s="553"/>
      <c r="P4" s="1500" t="s">
        <v>489</v>
      </c>
      <c r="Q4" s="1501"/>
      <c r="R4" s="851" t="s">
        <v>22</v>
      </c>
      <c r="S4" s="852" t="s">
        <v>490</v>
      </c>
      <c r="T4" s="853">
        <v>2022</v>
      </c>
    </row>
    <row r="5" spans="1:23" ht="20.25" customHeight="1" x14ac:dyDescent="0.35">
      <c r="A5" s="1510" t="s">
        <v>491</v>
      </c>
      <c r="B5" s="1511"/>
      <c r="C5" s="854" t="s">
        <v>492</v>
      </c>
      <c r="D5" s="855" t="s">
        <v>239</v>
      </c>
      <c r="E5" s="856">
        <v>53312</v>
      </c>
      <c r="F5" s="856">
        <v>44114</v>
      </c>
      <c r="G5" s="856">
        <v>45185</v>
      </c>
      <c r="H5" s="848"/>
      <c r="I5" s="1510" t="s">
        <v>491</v>
      </c>
      <c r="J5" s="1511"/>
      <c r="K5" s="854" t="s">
        <v>492</v>
      </c>
      <c r="L5" s="855" t="s">
        <v>239</v>
      </c>
      <c r="M5" s="855">
        <v>1899</v>
      </c>
      <c r="N5" s="856">
        <v>1899</v>
      </c>
      <c r="O5" s="553"/>
      <c r="P5" s="1510" t="s">
        <v>491</v>
      </c>
      <c r="Q5" s="1511"/>
      <c r="R5" s="854" t="s">
        <v>492</v>
      </c>
      <c r="S5" s="855" t="s">
        <v>239</v>
      </c>
      <c r="T5" s="856">
        <v>35127</v>
      </c>
      <c r="U5" s="43"/>
      <c r="V5" s="43"/>
      <c r="W5" s="43"/>
    </row>
    <row r="6" spans="1:23" ht="20.25" customHeight="1" x14ac:dyDescent="0.35">
      <c r="A6" s="1523" t="s">
        <v>493</v>
      </c>
      <c r="B6" s="1524"/>
      <c r="C6" s="1524"/>
      <c r="D6" s="1524"/>
      <c r="E6" s="1524"/>
      <c r="F6" s="1524"/>
      <c r="G6" s="1525"/>
      <c r="H6" s="848"/>
      <c r="I6" s="1523" t="s">
        <v>494</v>
      </c>
      <c r="J6" s="1524"/>
      <c r="K6" s="1524"/>
      <c r="L6" s="1524"/>
      <c r="M6" s="1524"/>
      <c r="N6" s="1524"/>
      <c r="O6" s="554"/>
      <c r="P6" s="1523" t="s">
        <v>495</v>
      </c>
      <c r="Q6" s="1524"/>
      <c r="R6" s="1524"/>
      <c r="S6" s="1524"/>
      <c r="T6" s="1524"/>
      <c r="U6" s="35"/>
      <c r="V6" s="35"/>
      <c r="W6" s="35"/>
    </row>
    <row r="7" spans="1:23" ht="20.25" customHeight="1" x14ac:dyDescent="0.35">
      <c r="A7" s="1512" t="s">
        <v>467</v>
      </c>
      <c r="B7" s="1513"/>
      <c r="C7" s="857" t="s">
        <v>22</v>
      </c>
      <c r="D7" s="363" t="s">
        <v>490</v>
      </c>
      <c r="E7" s="858">
        <v>2022</v>
      </c>
      <c r="F7" s="857">
        <v>2021</v>
      </c>
      <c r="G7" s="859">
        <v>2020</v>
      </c>
      <c r="H7" s="848"/>
      <c r="I7" s="1512" t="s">
        <v>467</v>
      </c>
      <c r="J7" s="1513"/>
      <c r="K7" s="860" t="s">
        <v>22</v>
      </c>
      <c r="L7" s="861" t="s">
        <v>490</v>
      </c>
      <c r="M7" s="860">
        <v>2022</v>
      </c>
      <c r="N7" s="857">
        <v>2021</v>
      </c>
      <c r="O7" s="831"/>
      <c r="P7" s="1512" t="s">
        <v>467</v>
      </c>
      <c r="Q7" s="1513"/>
      <c r="R7" s="860" t="s">
        <v>22</v>
      </c>
      <c r="S7" s="862" t="s">
        <v>490</v>
      </c>
      <c r="T7" s="863">
        <v>2022</v>
      </c>
      <c r="U7" s="38"/>
      <c r="V7" s="38"/>
      <c r="W7" s="38"/>
    </row>
    <row r="8" spans="1:23" ht="20.25" customHeight="1" x14ac:dyDescent="0.35">
      <c r="A8" s="1509" t="s">
        <v>496</v>
      </c>
      <c r="B8" s="1497"/>
      <c r="C8" s="864" t="s">
        <v>55</v>
      </c>
      <c r="D8" s="865">
        <v>2000</v>
      </c>
      <c r="E8" s="866">
        <v>3141.1</v>
      </c>
      <c r="F8" s="867">
        <v>3023.5</v>
      </c>
      <c r="G8" s="868">
        <v>4021.6</v>
      </c>
      <c r="H8" s="848"/>
      <c r="I8" s="1509" t="s">
        <v>496</v>
      </c>
      <c r="J8" s="1497"/>
      <c r="K8" s="869" t="s">
        <v>55</v>
      </c>
      <c r="L8" s="870">
        <v>2000</v>
      </c>
      <c r="M8" s="871">
        <v>1553</v>
      </c>
      <c r="N8" s="872">
        <v>1618</v>
      </c>
      <c r="O8" s="831"/>
      <c r="P8" s="1509" t="s">
        <v>496</v>
      </c>
      <c r="Q8" s="1497"/>
      <c r="R8" s="869" t="s">
        <v>55</v>
      </c>
      <c r="S8" s="873">
        <v>2000</v>
      </c>
      <c r="T8" s="874">
        <v>2512.54</v>
      </c>
      <c r="U8" s="38"/>
      <c r="V8" s="38"/>
      <c r="W8" s="38"/>
    </row>
    <row r="9" spans="1:23" ht="19.5" customHeight="1" x14ac:dyDescent="0.35">
      <c r="A9" s="1516" t="s">
        <v>497</v>
      </c>
      <c r="B9" s="1505"/>
      <c r="C9" s="875" t="s">
        <v>55</v>
      </c>
      <c r="D9" s="876">
        <v>4000</v>
      </c>
      <c r="E9" s="877">
        <v>4387</v>
      </c>
      <c r="F9" s="878">
        <v>5407.9</v>
      </c>
      <c r="G9" s="879">
        <v>4510.3</v>
      </c>
      <c r="H9" s="848"/>
      <c r="I9" s="1516" t="s">
        <v>497</v>
      </c>
      <c r="J9" s="1505"/>
      <c r="K9" s="880" t="s">
        <v>55</v>
      </c>
      <c r="L9" s="881">
        <v>4000</v>
      </c>
      <c r="M9" s="882">
        <v>1471</v>
      </c>
      <c r="N9" s="883">
        <v>1546</v>
      </c>
      <c r="O9" s="831"/>
      <c r="P9" s="1516" t="s">
        <v>497</v>
      </c>
      <c r="Q9" s="1505"/>
      <c r="R9" s="880" t="s">
        <v>55</v>
      </c>
      <c r="S9" s="884">
        <v>4000</v>
      </c>
      <c r="T9" s="885">
        <v>8873.81</v>
      </c>
      <c r="U9" s="38"/>
      <c r="V9" s="38"/>
      <c r="W9" s="38"/>
    </row>
    <row r="10" spans="1:23" ht="24" customHeight="1" x14ac:dyDescent="0.35">
      <c r="A10" s="1509" t="s">
        <v>498</v>
      </c>
      <c r="B10" s="1497"/>
      <c r="C10" s="864" t="s">
        <v>58</v>
      </c>
      <c r="D10" s="886">
        <v>10</v>
      </c>
      <c r="E10" s="887">
        <v>7.85</v>
      </c>
      <c r="F10" s="888">
        <v>11.7</v>
      </c>
      <c r="G10" s="889">
        <v>29.5</v>
      </c>
      <c r="H10" s="848"/>
      <c r="I10" s="1509" t="s">
        <v>498</v>
      </c>
      <c r="J10" s="1497"/>
      <c r="K10" s="869" t="s">
        <v>58</v>
      </c>
      <c r="L10" s="890">
        <v>10</v>
      </c>
      <c r="M10" s="891">
        <v>0.19</v>
      </c>
      <c r="N10" s="888">
        <v>4.1100000000000003</v>
      </c>
      <c r="O10" s="831"/>
      <c r="P10" s="1509" t="s">
        <v>498</v>
      </c>
      <c r="Q10" s="1497"/>
      <c r="R10" s="869" t="s">
        <v>58</v>
      </c>
      <c r="S10" s="892">
        <v>10</v>
      </c>
      <c r="T10" s="893">
        <v>1.7</v>
      </c>
      <c r="U10" s="38"/>
      <c r="V10" s="38"/>
      <c r="W10" s="38"/>
    </row>
    <row r="11" spans="1:23" ht="20.25" customHeight="1" x14ac:dyDescent="0.35">
      <c r="A11" s="1510" t="s">
        <v>499</v>
      </c>
      <c r="B11" s="1511"/>
      <c r="C11" s="854" t="s">
        <v>500</v>
      </c>
      <c r="D11" s="894">
        <v>80</v>
      </c>
      <c r="E11" s="848">
        <v>73.3</v>
      </c>
      <c r="F11" s="854">
        <v>85.9</v>
      </c>
      <c r="G11" s="855">
        <v>103.2</v>
      </c>
      <c r="H11" s="848"/>
      <c r="I11" s="1510" t="s">
        <v>63</v>
      </c>
      <c r="J11" s="1511"/>
      <c r="K11" s="895" t="s">
        <v>41</v>
      </c>
      <c r="L11" s="896">
        <v>75</v>
      </c>
      <c r="M11" s="895">
        <v>76</v>
      </c>
      <c r="N11" s="854">
        <v>60</v>
      </c>
      <c r="O11" s="831"/>
      <c r="P11" s="1510" t="s">
        <v>63</v>
      </c>
      <c r="Q11" s="1511"/>
      <c r="R11" s="895" t="s">
        <v>41</v>
      </c>
      <c r="S11" s="897">
        <v>75</v>
      </c>
      <c r="T11" s="898" t="s">
        <v>62</v>
      </c>
      <c r="U11" s="38"/>
      <c r="V11" s="38"/>
      <c r="W11" s="38"/>
    </row>
    <row r="12" spans="1:23" ht="24.75" customHeight="1" x14ac:dyDescent="0.35">
      <c r="A12" s="1514" t="s">
        <v>63</v>
      </c>
      <c r="B12" s="1515"/>
      <c r="C12" s="888" t="s">
        <v>41</v>
      </c>
      <c r="D12" s="886">
        <v>60</v>
      </c>
      <c r="E12" s="899">
        <v>75</v>
      </c>
      <c r="F12" s="888">
        <v>60.9</v>
      </c>
      <c r="G12" s="889">
        <v>57.4</v>
      </c>
      <c r="H12" s="848"/>
      <c r="I12" s="1509" t="s">
        <v>501</v>
      </c>
      <c r="J12" s="1497"/>
      <c r="K12" s="869" t="s">
        <v>502</v>
      </c>
      <c r="L12" s="890">
        <v>2</v>
      </c>
      <c r="M12" s="891">
        <v>2.25</v>
      </c>
      <c r="N12" s="888" t="s">
        <v>503</v>
      </c>
      <c r="O12" s="831"/>
      <c r="P12" s="1509" t="s">
        <v>501</v>
      </c>
      <c r="Q12" s="1497"/>
      <c r="R12" s="869" t="s">
        <v>502</v>
      </c>
      <c r="S12" s="892">
        <v>2</v>
      </c>
      <c r="T12" s="900" t="s">
        <v>62</v>
      </c>
      <c r="U12" s="38"/>
      <c r="V12" s="38"/>
      <c r="W12" s="38"/>
    </row>
    <row r="13" spans="1:23" ht="20.25" customHeight="1" x14ac:dyDescent="0.35">
      <c r="A13" s="1516" t="s">
        <v>501</v>
      </c>
      <c r="B13" s="1505"/>
      <c r="C13" s="875" t="s">
        <v>502</v>
      </c>
      <c r="D13" s="894">
        <v>2</v>
      </c>
      <c r="E13" s="848">
        <v>3.4</v>
      </c>
      <c r="F13" s="854">
        <v>3.7</v>
      </c>
      <c r="G13" s="855">
        <v>2.8</v>
      </c>
      <c r="H13" s="848"/>
      <c r="I13" s="1520" t="s">
        <v>59</v>
      </c>
      <c r="J13" s="1507"/>
      <c r="K13" s="901" t="s">
        <v>41</v>
      </c>
      <c r="L13" s="902">
        <v>60</v>
      </c>
      <c r="M13" s="903">
        <v>32.799999999999997</v>
      </c>
      <c r="N13" s="904">
        <v>32.11</v>
      </c>
      <c r="O13" s="831"/>
      <c r="P13" s="1520" t="s">
        <v>59</v>
      </c>
      <c r="Q13" s="1507"/>
      <c r="R13" s="901" t="s">
        <v>41</v>
      </c>
      <c r="S13" s="905">
        <v>60</v>
      </c>
      <c r="T13" s="906">
        <v>23.23</v>
      </c>
      <c r="U13" s="38"/>
      <c r="V13" s="38"/>
      <c r="W13" s="38"/>
    </row>
    <row r="14" spans="1:23" x14ac:dyDescent="0.35">
      <c r="A14" s="1509" t="s">
        <v>59</v>
      </c>
      <c r="B14" s="1497"/>
      <c r="C14" s="864" t="s">
        <v>41</v>
      </c>
      <c r="D14" s="886">
        <v>60</v>
      </c>
      <c r="E14" s="887">
        <v>44.02</v>
      </c>
      <c r="F14" s="888">
        <v>45.1</v>
      </c>
      <c r="G14" s="889">
        <v>46.2</v>
      </c>
      <c r="H14" s="848"/>
      <c r="I14" s="1511"/>
      <c r="J14" s="1511"/>
      <c r="K14" s="848"/>
      <c r="L14" s="848"/>
      <c r="M14" s="848"/>
      <c r="N14" s="848"/>
      <c r="O14" s="831"/>
      <c r="P14" s="1511"/>
      <c r="Q14" s="1511"/>
      <c r="R14" s="848"/>
      <c r="S14" s="848"/>
      <c r="T14" s="848"/>
      <c r="U14" s="38"/>
      <c r="V14" s="38"/>
      <c r="W14" s="38"/>
    </row>
    <row r="15" spans="1:23" ht="72.5" x14ac:dyDescent="0.35">
      <c r="A15" s="1526" t="s">
        <v>60</v>
      </c>
      <c r="B15" s="1527"/>
      <c r="C15" s="907" t="s">
        <v>41</v>
      </c>
      <c r="D15" s="908" t="s">
        <v>504</v>
      </c>
      <c r="E15" s="909" t="s">
        <v>505</v>
      </c>
      <c r="F15" s="907" t="s">
        <v>506</v>
      </c>
      <c r="G15" s="555" t="s">
        <v>507</v>
      </c>
      <c r="H15" s="848"/>
      <c r="I15" s="1511"/>
      <c r="J15" s="1511"/>
      <c r="K15" s="848"/>
      <c r="L15" s="848"/>
      <c r="M15" s="848"/>
      <c r="N15" s="848"/>
      <c r="O15" s="831"/>
      <c r="P15" s="1511"/>
      <c r="Q15" s="1511"/>
      <c r="R15" s="848"/>
      <c r="S15" s="848"/>
      <c r="T15" s="848"/>
    </row>
    <row r="16" spans="1:23" ht="21.75" customHeight="1" x14ac:dyDescent="0.35">
      <c r="A16" s="556" t="s">
        <v>239</v>
      </c>
      <c r="B16" s="556" t="s">
        <v>239</v>
      </c>
      <c r="C16" s="556" t="s">
        <v>239</v>
      </c>
      <c r="D16" s="910" t="s">
        <v>239</v>
      </c>
      <c r="E16" s="910" t="s">
        <v>239</v>
      </c>
      <c r="F16" s="557" t="s">
        <v>239</v>
      </c>
      <c r="G16" s="910" t="s">
        <v>239</v>
      </c>
      <c r="H16" s="848"/>
      <c r="I16" s="910" t="s">
        <v>239</v>
      </c>
      <c r="J16" s="910" t="s">
        <v>239</v>
      </c>
      <c r="K16" s="910" t="s">
        <v>239</v>
      </c>
      <c r="L16" s="911" t="s">
        <v>239</v>
      </c>
      <c r="M16" s="911" t="s">
        <v>239</v>
      </c>
      <c r="N16" s="911" t="s">
        <v>239</v>
      </c>
      <c r="O16" s="831"/>
      <c r="P16" s="910" t="s">
        <v>239</v>
      </c>
      <c r="Q16" s="910" t="s">
        <v>239</v>
      </c>
      <c r="R16" s="910" t="s">
        <v>239</v>
      </c>
      <c r="S16" s="911" t="s">
        <v>239</v>
      </c>
      <c r="T16" s="911" t="s">
        <v>239</v>
      </c>
    </row>
    <row r="17" spans="1:20" ht="15" customHeight="1" x14ac:dyDescent="0.35">
      <c r="A17" s="1528" t="s">
        <v>508</v>
      </c>
      <c r="B17" s="1528"/>
      <c r="C17" s="1528"/>
      <c r="D17" s="912" t="s">
        <v>22</v>
      </c>
      <c r="E17" s="913">
        <v>2022</v>
      </c>
      <c r="F17" s="913">
        <v>2021</v>
      </c>
      <c r="G17" s="914">
        <v>2020</v>
      </c>
      <c r="H17" s="558"/>
      <c r="I17" s="1528" t="s">
        <v>508</v>
      </c>
      <c r="J17" s="1528"/>
      <c r="K17" s="1528"/>
      <c r="L17" s="912" t="s">
        <v>22</v>
      </c>
      <c r="M17" s="913">
        <v>2022</v>
      </c>
      <c r="N17" s="914">
        <v>2021</v>
      </c>
      <c r="O17" s="831"/>
      <c r="P17" s="1528" t="s">
        <v>508</v>
      </c>
      <c r="Q17" s="1528"/>
      <c r="R17" s="1528"/>
      <c r="S17" s="915" t="s">
        <v>22</v>
      </c>
      <c r="T17" s="914">
        <v>2022</v>
      </c>
    </row>
    <row r="18" spans="1:20" ht="15" customHeight="1" x14ac:dyDescent="0.35">
      <c r="A18" s="1498" t="s">
        <v>509</v>
      </c>
      <c r="B18" s="1505" t="s">
        <v>510</v>
      </c>
      <c r="C18" s="1505"/>
      <c r="D18" s="916" t="s">
        <v>41</v>
      </c>
      <c r="E18" s="917">
        <v>1</v>
      </c>
      <c r="F18" s="918">
        <v>1</v>
      </c>
      <c r="G18" s="919">
        <v>1</v>
      </c>
      <c r="H18" s="920"/>
      <c r="I18" s="1498" t="s">
        <v>509</v>
      </c>
      <c r="J18" s="1505" t="s">
        <v>510</v>
      </c>
      <c r="K18" s="1506"/>
      <c r="L18" s="921" t="s">
        <v>41</v>
      </c>
      <c r="M18" s="917">
        <v>1</v>
      </c>
      <c r="N18" s="922">
        <v>1</v>
      </c>
      <c r="O18" s="831"/>
      <c r="P18" s="1498" t="s">
        <v>509</v>
      </c>
      <c r="Q18" s="1505" t="s">
        <v>510</v>
      </c>
      <c r="R18" s="1506"/>
      <c r="S18" s="921" t="s">
        <v>41</v>
      </c>
      <c r="T18" s="923">
        <v>0</v>
      </c>
    </row>
    <row r="19" spans="1:20" ht="15" customHeight="1" x14ac:dyDescent="0.35">
      <c r="A19" s="1498"/>
      <c r="B19" s="1497" t="s">
        <v>511</v>
      </c>
      <c r="C19" s="1497"/>
      <c r="D19" s="924" t="s">
        <v>403</v>
      </c>
      <c r="E19" s="925">
        <v>61</v>
      </c>
      <c r="F19" s="926">
        <v>49</v>
      </c>
      <c r="G19" s="559">
        <v>40.5</v>
      </c>
      <c r="H19" s="920"/>
      <c r="I19" s="1498"/>
      <c r="J19" s="1497" t="s">
        <v>511</v>
      </c>
      <c r="K19" s="1504"/>
      <c r="L19" s="927" t="s">
        <v>403</v>
      </c>
      <c r="M19" s="928" t="s">
        <v>503</v>
      </c>
      <c r="N19" s="929" t="s">
        <v>512</v>
      </c>
      <c r="O19" s="831"/>
      <c r="P19" s="1498"/>
      <c r="Q19" s="1497" t="s">
        <v>511</v>
      </c>
      <c r="R19" s="1504"/>
      <c r="S19" s="927" t="s">
        <v>403</v>
      </c>
      <c r="T19" s="930" t="s">
        <v>249</v>
      </c>
    </row>
    <row r="20" spans="1:20" ht="15" customHeight="1" x14ac:dyDescent="0.35">
      <c r="A20" s="1498"/>
      <c r="B20" s="1505" t="s">
        <v>513</v>
      </c>
      <c r="C20" s="1505"/>
      <c r="D20" s="916" t="s">
        <v>403</v>
      </c>
      <c r="E20" s="931">
        <v>3516</v>
      </c>
      <c r="F20" s="932">
        <v>3183</v>
      </c>
      <c r="G20" s="933">
        <v>4241</v>
      </c>
      <c r="H20" s="920"/>
      <c r="I20" s="1498"/>
      <c r="J20" s="1505" t="s">
        <v>513</v>
      </c>
      <c r="K20" s="1506"/>
      <c r="L20" s="921" t="s">
        <v>403</v>
      </c>
      <c r="M20" s="934">
        <v>139.78</v>
      </c>
      <c r="N20" s="935">
        <v>147.4</v>
      </c>
      <c r="O20" s="831"/>
      <c r="P20" s="1498"/>
      <c r="Q20" s="1505" t="s">
        <v>513</v>
      </c>
      <c r="R20" s="1506"/>
      <c r="S20" s="921" t="s">
        <v>403</v>
      </c>
      <c r="T20" s="936">
        <v>1532.65</v>
      </c>
    </row>
    <row r="21" spans="1:20" x14ac:dyDescent="0.35">
      <c r="A21" s="1498"/>
      <c r="B21" s="1497" t="s">
        <v>514</v>
      </c>
      <c r="C21" s="1497"/>
      <c r="D21" s="924" t="s">
        <v>403</v>
      </c>
      <c r="E21" s="937">
        <v>3578</v>
      </c>
      <c r="F21" s="938">
        <v>3232</v>
      </c>
      <c r="G21" s="939">
        <v>4281</v>
      </c>
      <c r="H21" s="920"/>
      <c r="I21" s="1498"/>
      <c r="J21" s="1497" t="s">
        <v>514</v>
      </c>
      <c r="K21" s="1504"/>
      <c r="L21" s="927" t="s">
        <v>403</v>
      </c>
      <c r="M21" s="928">
        <v>139.78</v>
      </c>
      <c r="N21" s="929">
        <v>147.4</v>
      </c>
      <c r="O21" s="831"/>
      <c r="P21" s="1498"/>
      <c r="Q21" s="1497" t="s">
        <v>514</v>
      </c>
      <c r="R21" s="1504"/>
      <c r="S21" s="927" t="s">
        <v>403</v>
      </c>
      <c r="T21" s="940">
        <v>1532.65</v>
      </c>
    </row>
    <row r="22" spans="1:20" x14ac:dyDescent="0.35">
      <c r="A22" s="1498"/>
      <c r="B22" s="1505" t="s">
        <v>515</v>
      </c>
      <c r="C22" s="1505"/>
      <c r="D22" s="916" t="s">
        <v>516</v>
      </c>
      <c r="E22" s="934">
        <v>0</v>
      </c>
      <c r="F22" s="920">
        <v>0</v>
      </c>
      <c r="G22" s="933">
        <v>4868</v>
      </c>
      <c r="H22" s="920"/>
      <c r="I22" s="1498"/>
      <c r="J22" s="1505" t="s">
        <v>515</v>
      </c>
      <c r="K22" s="1506"/>
      <c r="L22" s="921" t="s">
        <v>516</v>
      </c>
      <c r="M22" s="934" t="s">
        <v>503</v>
      </c>
      <c r="N22" s="935" t="s">
        <v>512</v>
      </c>
      <c r="O22" s="831"/>
      <c r="P22" s="1498"/>
      <c r="Q22" s="1505" t="s">
        <v>515</v>
      </c>
      <c r="R22" s="1506"/>
      <c r="S22" s="921" t="s">
        <v>516</v>
      </c>
      <c r="T22" s="941" t="s">
        <v>503</v>
      </c>
    </row>
    <row r="23" spans="1:20" x14ac:dyDescent="0.35">
      <c r="A23" s="1498"/>
      <c r="B23" s="1505"/>
      <c r="C23" s="1505"/>
      <c r="D23" s="916" t="s">
        <v>517</v>
      </c>
      <c r="E23" s="931">
        <v>24496</v>
      </c>
      <c r="F23" s="932">
        <v>12495</v>
      </c>
      <c r="G23" s="933">
        <v>53408</v>
      </c>
      <c r="H23" s="920"/>
      <c r="I23" s="1498"/>
      <c r="J23" s="1505"/>
      <c r="K23" s="1506"/>
      <c r="L23" s="921" t="s">
        <v>517</v>
      </c>
      <c r="M23" s="934" t="s">
        <v>503</v>
      </c>
      <c r="N23" s="935" t="s">
        <v>512</v>
      </c>
      <c r="O23" s="831"/>
      <c r="P23" s="1498"/>
      <c r="Q23" s="1505"/>
      <c r="R23" s="1506"/>
      <c r="S23" s="921" t="s">
        <v>517</v>
      </c>
      <c r="T23" s="941" t="s">
        <v>503</v>
      </c>
    </row>
    <row r="24" spans="1:20" ht="15" customHeight="1" x14ac:dyDescent="0.35">
      <c r="A24" s="1498"/>
      <c r="B24" s="1505"/>
      <c r="C24" s="1505"/>
      <c r="D24" s="916" t="s">
        <v>518</v>
      </c>
      <c r="E24" s="931">
        <v>3976</v>
      </c>
      <c r="F24" s="932">
        <v>5261</v>
      </c>
      <c r="G24" s="933">
        <v>4165</v>
      </c>
      <c r="H24" s="920"/>
      <c r="I24" s="1498"/>
      <c r="J24" s="1505"/>
      <c r="K24" s="1506"/>
      <c r="L24" s="921" t="s">
        <v>518</v>
      </c>
      <c r="M24" s="934">
        <v>132.4</v>
      </c>
      <c r="N24" s="935">
        <v>140.80000000000001</v>
      </c>
      <c r="O24" s="831"/>
      <c r="P24" s="1498"/>
      <c r="Q24" s="1505"/>
      <c r="R24" s="1506"/>
      <c r="S24" s="921" t="s">
        <v>518</v>
      </c>
      <c r="T24" s="936">
        <v>5413.03</v>
      </c>
    </row>
    <row r="25" spans="1:20" ht="15" customHeight="1" x14ac:dyDescent="0.35">
      <c r="A25" s="1498"/>
      <c r="B25" s="1497" t="s">
        <v>519</v>
      </c>
      <c r="C25" s="1497"/>
      <c r="D25" s="924" t="s">
        <v>403</v>
      </c>
      <c r="E25" s="942">
        <v>4997</v>
      </c>
      <c r="F25" s="938">
        <v>5781</v>
      </c>
      <c r="G25" s="939">
        <v>4802</v>
      </c>
      <c r="H25" s="920"/>
      <c r="I25" s="1498"/>
      <c r="J25" s="1497" t="s">
        <v>519</v>
      </c>
      <c r="K25" s="1504"/>
      <c r="L25" s="927" t="s">
        <v>403</v>
      </c>
      <c r="M25" s="928">
        <v>132.4</v>
      </c>
      <c r="N25" s="889">
        <v>140.80000000000001</v>
      </c>
      <c r="O25" s="831"/>
      <c r="P25" s="1498"/>
      <c r="Q25" s="1497" t="s">
        <v>519</v>
      </c>
      <c r="R25" s="1504"/>
      <c r="S25" s="927" t="s">
        <v>403</v>
      </c>
      <c r="T25" s="940">
        <v>5413.03</v>
      </c>
    </row>
    <row r="26" spans="1:20" ht="15" customHeight="1" x14ac:dyDescent="0.35">
      <c r="A26" s="1498"/>
      <c r="B26" s="1505" t="s">
        <v>520</v>
      </c>
      <c r="C26" s="1505"/>
      <c r="D26" s="916" t="s">
        <v>403</v>
      </c>
      <c r="E26" s="931">
        <v>8575</v>
      </c>
      <c r="F26" s="932">
        <v>9013</v>
      </c>
      <c r="G26" s="933">
        <v>9083</v>
      </c>
      <c r="H26" s="920"/>
      <c r="I26" s="1498"/>
      <c r="J26" s="1505" t="s">
        <v>520</v>
      </c>
      <c r="K26" s="1506"/>
      <c r="L26" s="921" t="s">
        <v>403</v>
      </c>
      <c r="M26" s="934">
        <v>272.18</v>
      </c>
      <c r="N26" s="935">
        <v>288.2</v>
      </c>
      <c r="O26" s="831"/>
      <c r="P26" s="1498"/>
      <c r="Q26" s="1505" t="s">
        <v>520</v>
      </c>
      <c r="R26" s="1506"/>
      <c r="S26" s="921" t="s">
        <v>403</v>
      </c>
      <c r="T26" s="936">
        <v>6945.68</v>
      </c>
    </row>
    <row r="27" spans="1:20" ht="15" customHeight="1" x14ac:dyDescent="0.35">
      <c r="A27" s="1498"/>
      <c r="B27" s="1497" t="s">
        <v>496</v>
      </c>
      <c r="C27" s="1497"/>
      <c r="D27" s="924" t="s">
        <v>55</v>
      </c>
      <c r="E27" s="942">
        <v>3141</v>
      </c>
      <c r="F27" s="938">
        <v>3023</v>
      </c>
      <c r="G27" s="939">
        <v>4022</v>
      </c>
      <c r="H27" s="920"/>
      <c r="I27" s="1498"/>
      <c r="J27" s="1497" t="s">
        <v>496</v>
      </c>
      <c r="K27" s="1504"/>
      <c r="L27" s="927" t="s">
        <v>55</v>
      </c>
      <c r="M27" s="943">
        <v>1553.11</v>
      </c>
      <c r="N27" s="868">
        <v>1618.2</v>
      </c>
      <c r="O27" s="831"/>
      <c r="P27" s="1498"/>
      <c r="Q27" s="1497" t="s">
        <v>496</v>
      </c>
      <c r="R27" s="1504"/>
      <c r="S27" s="927" t="s">
        <v>55</v>
      </c>
      <c r="T27" s="940">
        <v>2512.54</v>
      </c>
    </row>
    <row r="28" spans="1:20" ht="15" customHeight="1" x14ac:dyDescent="0.35">
      <c r="A28" s="1498"/>
      <c r="B28" s="1505" t="s">
        <v>521</v>
      </c>
      <c r="C28" s="1505"/>
      <c r="D28" s="916" t="s">
        <v>522</v>
      </c>
      <c r="E28" s="934">
        <v>67.11</v>
      </c>
      <c r="F28" s="920">
        <v>73.27</v>
      </c>
      <c r="G28" s="875">
        <v>94.75</v>
      </c>
      <c r="H28" s="920"/>
      <c r="I28" s="1498"/>
      <c r="J28" s="1505" t="s">
        <v>521</v>
      </c>
      <c r="K28" s="1506"/>
      <c r="L28" s="921" t="s">
        <v>522</v>
      </c>
      <c r="M28" s="934">
        <v>73.61</v>
      </c>
      <c r="N28" s="935">
        <v>77.599999999999994</v>
      </c>
      <c r="O28" s="831"/>
      <c r="P28" s="1498"/>
      <c r="Q28" s="1505" t="s">
        <v>521</v>
      </c>
      <c r="R28" s="1506"/>
      <c r="S28" s="921" t="s">
        <v>522</v>
      </c>
      <c r="T28" s="941">
        <v>43.63</v>
      </c>
    </row>
    <row r="29" spans="1:20" ht="15" customHeight="1" x14ac:dyDescent="0.35">
      <c r="A29" s="1498"/>
      <c r="B29" s="1497" t="s">
        <v>523</v>
      </c>
      <c r="C29" s="1497"/>
      <c r="D29" s="924" t="s">
        <v>55</v>
      </c>
      <c r="E29" s="942">
        <v>4387</v>
      </c>
      <c r="F29" s="938">
        <v>5408</v>
      </c>
      <c r="G29" s="939">
        <v>4510</v>
      </c>
      <c r="H29" s="920"/>
      <c r="I29" s="1498"/>
      <c r="J29" s="1497" t="s">
        <v>523</v>
      </c>
      <c r="K29" s="1504"/>
      <c r="L29" s="927" t="s">
        <v>55</v>
      </c>
      <c r="M29" s="943">
        <v>1471.11</v>
      </c>
      <c r="N29" s="868">
        <v>1546</v>
      </c>
      <c r="O29" s="831"/>
      <c r="P29" s="1498"/>
      <c r="Q29" s="1497" t="s">
        <v>523</v>
      </c>
      <c r="R29" s="1504"/>
      <c r="S29" s="927" t="s">
        <v>55</v>
      </c>
      <c r="T29" s="940">
        <v>8873.81</v>
      </c>
    </row>
    <row r="30" spans="1:20" ht="15" customHeight="1" x14ac:dyDescent="0.35">
      <c r="A30" s="1498"/>
      <c r="B30" s="1505" t="s">
        <v>524</v>
      </c>
      <c r="C30" s="1505"/>
      <c r="D30" s="916" t="s">
        <v>522</v>
      </c>
      <c r="E30" s="934">
        <v>93.73</v>
      </c>
      <c r="F30" s="920">
        <v>131.05000000000001</v>
      </c>
      <c r="G30" s="875">
        <v>106.27</v>
      </c>
      <c r="H30" s="920"/>
      <c r="I30" s="1498"/>
      <c r="J30" s="1505" t="s">
        <v>524</v>
      </c>
      <c r="K30" s="1506"/>
      <c r="L30" s="921" t="s">
        <v>522</v>
      </c>
      <c r="M30" s="934">
        <v>69.72</v>
      </c>
      <c r="N30" s="935">
        <v>74.099999999999994</v>
      </c>
      <c r="O30" s="831"/>
      <c r="P30" s="1498"/>
      <c r="Q30" s="1505" t="s">
        <v>524</v>
      </c>
      <c r="R30" s="1506"/>
      <c r="S30" s="921" t="s">
        <v>522</v>
      </c>
      <c r="T30" s="941">
        <v>154.1</v>
      </c>
    </row>
    <row r="31" spans="1:20" ht="15.75" customHeight="1" x14ac:dyDescent="0.35">
      <c r="A31" s="1498"/>
      <c r="B31" s="1497" t="s">
        <v>525</v>
      </c>
      <c r="C31" s="1497"/>
      <c r="D31" s="924" t="s">
        <v>526</v>
      </c>
      <c r="E31" s="942">
        <v>7528</v>
      </c>
      <c r="F31" s="938">
        <v>8431</v>
      </c>
      <c r="G31" s="939">
        <v>8532</v>
      </c>
      <c r="H31" s="920"/>
      <c r="I31" s="1498"/>
      <c r="J31" s="1497" t="s">
        <v>525</v>
      </c>
      <c r="K31" s="1504"/>
      <c r="L31" s="927" t="s">
        <v>526</v>
      </c>
      <c r="M31" s="928" t="s">
        <v>239</v>
      </c>
      <c r="N31" s="868">
        <v>3164.3</v>
      </c>
      <c r="O31" s="831"/>
      <c r="P31" s="1498"/>
      <c r="Q31" s="1497" t="s">
        <v>525</v>
      </c>
      <c r="R31" s="1504"/>
      <c r="S31" s="927" t="s">
        <v>526</v>
      </c>
      <c r="T31" s="940">
        <v>11386.35</v>
      </c>
    </row>
    <row r="32" spans="1:20" ht="15" customHeight="1" x14ac:dyDescent="0.35">
      <c r="A32" s="1499"/>
      <c r="B32" s="1507" t="s">
        <v>527</v>
      </c>
      <c r="C32" s="1507"/>
      <c r="D32" s="944" t="s">
        <v>522</v>
      </c>
      <c r="E32" s="945">
        <v>160.84</v>
      </c>
      <c r="F32" s="946">
        <v>204.31</v>
      </c>
      <c r="G32" s="947">
        <v>201.02</v>
      </c>
      <c r="H32" s="920"/>
      <c r="I32" s="1499"/>
      <c r="J32" s="1507" t="s">
        <v>527</v>
      </c>
      <c r="K32" s="1508"/>
      <c r="L32" s="948" t="s">
        <v>522</v>
      </c>
      <c r="M32" s="945">
        <v>0.14000000000000001</v>
      </c>
      <c r="N32" s="949">
        <v>151.80000000000001</v>
      </c>
      <c r="O32" s="831"/>
      <c r="P32" s="1499"/>
      <c r="Q32" s="1507" t="s">
        <v>527</v>
      </c>
      <c r="R32" s="1508"/>
      <c r="S32" s="948" t="s">
        <v>522</v>
      </c>
      <c r="T32" s="950">
        <v>197.73</v>
      </c>
    </row>
    <row r="33" spans="1:20" ht="15" customHeight="1" x14ac:dyDescent="0.35">
      <c r="A33" s="1498" t="s">
        <v>528</v>
      </c>
      <c r="B33" s="1497" t="s">
        <v>529</v>
      </c>
      <c r="C33" s="1497"/>
      <c r="D33" s="924" t="s">
        <v>530</v>
      </c>
      <c r="E33" s="925" t="s">
        <v>531</v>
      </c>
      <c r="F33" s="926" t="s">
        <v>532</v>
      </c>
      <c r="G33" s="864" t="s">
        <v>533</v>
      </c>
      <c r="H33" s="920"/>
      <c r="I33" s="1498" t="s">
        <v>528</v>
      </c>
      <c r="J33" s="1497" t="s">
        <v>529</v>
      </c>
      <c r="K33" s="1504"/>
      <c r="L33" s="927" t="s">
        <v>530</v>
      </c>
      <c r="M33" s="928" t="s">
        <v>534</v>
      </c>
      <c r="N33" s="929" t="s">
        <v>535</v>
      </c>
      <c r="O33" s="831"/>
      <c r="P33" s="1498" t="s">
        <v>528</v>
      </c>
      <c r="Q33" s="1497" t="s">
        <v>529</v>
      </c>
      <c r="R33" s="1504"/>
      <c r="S33" s="927" t="s">
        <v>530</v>
      </c>
      <c r="T33" s="930" t="s">
        <v>536</v>
      </c>
    </row>
    <row r="34" spans="1:20" ht="15" customHeight="1" x14ac:dyDescent="0.35">
      <c r="A34" s="1498"/>
      <c r="B34" s="1497"/>
      <c r="C34" s="1497"/>
      <c r="D34" s="924" t="s">
        <v>530</v>
      </c>
      <c r="E34" s="925" t="s">
        <v>537</v>
      </c>
      <c r="F34" s="926" t="s">
        <v>538</v>
      </c>
      <c r="G34" s="864" t="s">
        <v>539</v>
      </c>
      <c r="H34" s="920"/>
      <c r="I34" s="1498"/>
      <c r="J34" s="1497"/>
      <c r="K34" s="1504"/>
      <c r="L34" s="927" t="s">
        <v>530</v>
      </c>
      <c r="M34" s="928" t="s">
        <v>540</v>
      </c>
      <c r="N34" s="929" t="s">
        <v>541</v>
      </c>
      <c r="O34" s="831"/>
      <c r="P34" s="1498"/>
      <c r="Q34" s="1497"/>
      <c r="R34" s="1504"/>
      <c r="S34" s="927" t="s">
        <v>530</v>
      </c>
      <c r="T34" s="930" t="s">
        <v>542</v>
      </c>
    </row>
    <row r="35" spans="1:20" x14ac:dyDescent="0.35">
      <c r="A35" s="1498"/>
      <c r="B35" s="1497"/>
      <c r="C35" s="1497"/>
      <c r="D35" s="924" t="s">
        <v>530</v>
      </c>
      <c r="E35" s="925" t="s">
        <v>543</v>
      </c>
      <c r="F35" s="926" t="s">
        <v>544</v>
      </c>
      <c r="G35" s="864" t="s">
        <v>545</v>
      </c>
      <c r="H35" s="920"/>
      <c r="I35" s="1498"/>
      <c r="J35" s="1497"/>
      <c r="K35" s="1504"/>
      <c r="L35" s="927" t="s">
        <v>530</v>
      </c>
      <c r="M35" s="928" t="s">
        <v>546</v>
      </c>
      <c r="N35" s="929" t="s">
        <v>547</v>
      </c>
      <c r="O35" s="831"/>
      <c r="P35" s="1498"/>
      <c r="Q35" s="1497"/>
      <c r="R35" s="1504"/>
      <c r="S35" s="927" t="s">
        <v>530</v>
      </c>
      <c r="T35" s="930" t="s">
        <v>548</v>
      </c>
    </row>
    <row r="36" spans="1:20" ht="15" customHeight="1" x14ac:dyDescent="0.35">
      <c r="A36" s="1498"/>
      <c r="B36" s="1497"/>
      <c r="C36" s="1497"/>
      <c r="D36" s="924" t="s">
        <v>530</v>
      </c>
      <c r="E36" s="925" t="s">
        <v>549</v>
      </c>
      <c r="F36" s="926" t="s">
        <v>550</v>
      </c>
      <c r="G36" s="864" t="s">
        <v>551</v>
      </c>
      <c r="H36" s="920"/>
      <c r="I36" s="1498"/>
      <c r="J36" s="1497"/>
      <c r="K36" s="1504"/>
      <c r="L36" s="927" t="s">
        <v>530</v>
      </c>
      <c r="M36" s="928" t="s">
        <v>552</v>
      </c>
      <c r="N36" s="929" t="s">
        <v>553</v>
      </c>
      <c r="O36" s="831"/>
      <c r="P36" s="1498"/>
      <c r="Q36" s="1497"/>
      <c r="R36" s="1504"/>
      <c r="S36" s="927" t="s">
        <v>530</v>
      </c>
      <c r="T36" s="930" t="s">
        <v>554</v>
      </c>
    </row>
    <row r="37" spans="1:20" x14ac:dyDescent="0.35">
      <c r="A37" s="1498"/>
      <c r="B37" s="1502" t="s">
        <v>555</v>
      </c>
      <c r="C37" s="1502"/>
      <c r="D37" s="916" t="s">
        <v>393</v>
      </c>
      <c r="E37" s="931">
        <v>133021</v>
      </c>
      <c r="F37" s="932">
        <v>93899</v>
      </c>
      <c r="G37" s="560">
        <v>6506</v>
      </c>
      <c r="H37" s="920"/>
      <c r="I37" s="1498"/>
      <c r="J37" s="1502" t="s">
        <v>555</v>
      </c>
      <c r="K37" s="1503"/>
      <c r="L37" s="921" t="s">
        <v>393</v>
      </c>
      <c r="M37" s="934" t="s">
        <v>503</v>
      </c>
      <c r="N37" s="935" t="s">
        <v>239</v>
      </c>
      <c r="O37" s="831"/>
      <c r="P37" s="1498"/>
      <c r="Q37" s="1502" t="s">
        <v>555</v>
      </c>
      <c r="R37" s="1503"/>
      <c r="S37" s="921" t="s">
        <v>393</v>
      </c>
      <c r="T37" s="951" t="s">
        <v>62</v>
      </c>
    </row>
    <row r="38" spans="1:20" ht="15" customHeight="1" x14ac:dyDescent="0.35">
      <c r="A38" s="1498"/>
      <c r="B38" s="1497" t="s">
        <v>556</v>
      </c>
      <c r="C38" s="1497"/>
      <c r="D38" s="924" t="s">
        <v>393</v>
      </c>
      <c r="E38" s="937">
        <v>95308</v>
      </c>
      <c r="F38" s="938">
        <v>1638</v>
      </c>
      <c r="G38" s="939">
        <v>6938</v>
      </c>
      <c r="H38" s="920"/>
      <c r="I38" s="1498"/>
      <c r="J38" s="1497" t="s">
        <v>556</v>
      </c>
      <c r="K38" s="1504"/>
      <c r="L38" s="927" t="s">
        <v>393</v>
      </c>
      <c r="M38" s="942">
        <v>111274</v>
      </c>
      <c r="N38" s="929" t="s">
        <v>239</v>
      </c>
      <c r="O38" s="831"/>
      <c r="P38" s="1498"/>
      <c r="Q38" s="1497" t="s">
        <v>556</v>
      </c>
      <c r="R38" s="1504"/>
      <c r="S38" s="927" t="s">
        <v>393</v>
      </c>
      <c r="T38" s="952" t="s">
        <v>62</v>
      </c>
    </row>
    <row r="39" spans="1:20" ht="15" customHeight="1" x14ac:dyDescent="0.35">
      <c r="A39" s="1498"/>
      <c r="B39" s="1505" t="s">
        <v>557</v>
      </c>
      <c r="C39" s="1505"/>
      <c r="D39" s="916" t="s">
        <v>393</v>
      </c>
      <c r="E39" s="931">
        <v>743044</v>
      </c>
      <c r="F39" s="932">
        <v>638703</v>
      </c>
      <c r="G39" s="933">
        <v>606327</v>
      </c>
      <c r="H39" s="920"/>
      <c r="I39" s="1498"/>
      <c r="J39" s="1505" t="s">
        <v>557</v>
      </c>
      <c r="K39" s="1506"/>
      <c r="L39" s="921" t="s">
        <v>393</v>
      </c>
      <c r="M39" s="931">
        <v>111082</v>
      </c>
      <c r="N39" s="935" t="s">
        <v>239</v>
      </c>
      <c r="O39" s="831"/>
      <c r="P39" s="1498"/>
      <c r="Q39" s="1505" t="s">
        <v>557</v>
      </c>
      <c r="R39" s="1506"/>
      <c r="S39" s="921" t="s">
        <v>393</v>
      </c>
      <c r="T39" s="936">
        <v>693924.5</v>
      </c>
    </row>
    <row r="40" spans="1:20" ht="36.75" customHeight="1" x14ac:dyDescent="0.35">
      <c r="A40" s="1498"/>
      <c r="B40" s="1497" t="s">
        <v>558</v>
      </c>
      <c r="C40" s="1497"/>
      <c r="D40" s="924" t="s">
        <v>559</v>
      </c>
      <c r="E40" s="937">
        <v>10465</v>
      </c>
      <c r="F40" s="938">
        <v>8996</v>
      </c>
      <c r="G40" s="939">
        <v>8540</v>
      </c>
      <c r="H40" s="920"/>
      <c r="I40" s="1498"/>
      <c r="J40" s="1497" t="s">
        <v>560</v>
      </c>
      <c r="K40" s="1504"/>
      <c r="L40" s="927" t="s">
        <v>41</v>
      </c>
      <c r="M40" s="953">
        <v>0.36</v>
      </c>
      <c r="N40" s="929" t="s">
        <v>239</v>
      </c>
      <c r="O40" s="831"/>
      <c r="P40" s="1498"/>
      <c r="Q40" s="1497" t="s">
        <v>558</v>
      </c>
      <c r="R40" s="1504"/>
      <c r="S40" s="927" t="s">
        <v>559</v>
      </c>
      <c r="T40" s="954">
        <v>26689</v>
      </c>
    </row>
    <row r="41" spans="1:20" ht="24.5" x14ac:dyDescent="0.35">
      <c r="A41" s="1498"/>
      <c r="B41" s="1505" t="s">
        <v>561</v>
      </c>
      <c r="C41" s="1505"/>
      <c r="D41" s="916" t="s">
        <v>82</v>
      </c>
      <c r="E41" s="955" t="s">
        <v>562</v>
      </c>
      <c r="F41" s="849" t="s">
        <v>562</v>
      </c>
      <c r="G41" s="875" t="s">
        <v>563</v>
      </c>
      <c r="H41" s="920"/>
      <c r="I41" s="1499"/>
      <c r="J41" s="1507" t="s">
        <v>499</v>
      </c>
      <c r="K41" s="1508"/>
      <c r="L41" s="948" t="s">
        <v>564</v>
      </c>
      <c r="M41" s="945">
        <v>100.36</v>
      </c>
      <c r="N41" s="949" t="s">
        <v>239</v>
      </c>
      <c r="O41" s="831"/>
      <c r="P41" s="1498"/>
      <c r="Q41" s="1505" t="s">
        <v>561</v>
      </c>
      <c r="R41" s="1506"/>
      <c r="S41" s="921" t="s">
        <v>82</v>
      </c>
      <c r="T41" s="941" t="s">
        <v>503</v>
      </c>
    </row>
    <row r="42" spans="1:20" ht="36.75" customHeight="1" x14ac:dyDescent="0.35">
      <c r="A42" s="1498"/>
      <c r="B42" s="1497" t="s">
        <v>560</v>
      </c>
      <c r="C42" s="1497"/>
      <c r="D42" s="924" t="s">
        <v>41</v>
      </c>
      <c r="E42" s="956">
        <v>0.56999999999999995</v>
      </c>
      <c r="F42" s="957">
        <v>0.48</v>
      </c>
      <c r="G42" s="958">
        <v>0.28000000000000003</v>
      </c>
      <c r="H42" s="920"/>
      <c r="I42" s="1529" t="s">
        <v>565</v>
      </c>
      <c r="J42" s="1497" t="s">
        <v>63</v>
      </c>
      <c r="K42" s="1504"/>
      <c r="L42" s="927" t="s">
        <v>41</v>
      </c>
      <c r="M42" s="925">
        <v>76</v>
      </c>
      <c r="N42" s="929">
        <v>60</v>
      </c>
      <c r="O42" s="831"/>
      <c r="P42" s="1498"/>
      <c r="Q42" s="1497" t="s">
        <v>560</v>
      </c>
      <c r="R42" s="1504"/>
      <c r="S42" s="927" t="s">
        <v>41</v>
      </c>
      <c r="T42" s="959">
        <v>0.7</v>
      </c>
    </row>
    <row r="43" spans="1:20" ht="15" customHeight="1" x14ac:dyDescent="0.35">
      <c r="A43" s="1499"/>
      <c r="B43" s="1507" t="s">
        <v>499</v>
      </c>
      <c r="C43" s="1507"/>
      <c r="D43" s="944" t="s">
        <v>564</v>
      </c>
      <c r="E43" s="945">
        <v>73.3</v>
      </c>
      <c r="F43" s="946">
        <v>85.9</v>
      </c>
      <c r="G43" s="947">
        <v>103.2</v>
      </c>
      <c r="H43" s="920"/>
      <c r="I43" s="1529"/>
      <c r="J43" s="1505" t="s">
        <v>566</v>
      </c>
      <c r="K43" s="1506"/>
      <c r="L43" s="921" t="s">
        <v>41</v>
      </c>
      <c r="M43" s="561" t="s">
        <v>567</v>
      </c>
      <c r="N43" s="935" t="s">
        <v>568</v>
      </c>
      <c r="O43" s="831"/>
      <c r="P43" s="1499"/>
      <c r="Q43" s="1507" t="s">
        <v>499</v>
      </c>
      <c r="R43" s="1508"/>
      <c r="S43" s="948" t="s">
        <v>564</v>
      </c>
      <c r="T43" s="950">
        <v>82.9</v>
      </c>
    </row>
    <row r="44" spans="1:20" ht="83.25" customHeight="1" x14ac:dyDescent="0.35">
      <c r="A44" s="1498" t="s">
        <v>565</v>
      </c>
      <c r="B44" s="1497" t="s">
        <v>63</v>
      </c>
      <c r="C44" s="1497"/>
      <c r="D44" s="924" t="s">
        <v>41</v>
      </c>
      <c r="E44" s="925">
        <v>75</v>
      </c>
      <c r="F44" s="926">
        <v>60.9</v>
      </c>
      <c r="G44" s="864">
        <v>57.4</v>
      </c>
      <c r="H44" s="920"/>
      <c r="I44" s="1529"/>
      <c r="J44" s="1497" t="s">
        <v>501</v>
      </c>
      <c r="K44" s="1504"/>
      <c r="L44" s="927" t="s">
        <v>502</v>
      </c>
      <c r="M44" s="928">
        <v>2.25</v>
      </c>
      <c r="N44" s="929" t="s">
        <v>503</v>
      </c>
      <c r="O44" s="831"/>
      <c r="P44" s="1498" t="s">
        <v>370</v>
      </c>
      <c r="Q44" s="1497" t="s">
        <v>370</v>
      </c>
      <c r="R44" s="1504"/>
      <c r="S44" s="927" t="s">
        <v>569</v>
      </c>
      <c r="T44" s="930">
        <v>9.3849999999999998</v>
      </c>
    </row>
    <row r="45" spans="1:20" ht="60.5" x14ac:dyDescent="0.35">
      <c r="A45" s="1498"/>
      <c r="B45" s="1505" t="s">
        <v>566</v>
      </c>
      <c r="C45" s="1505"/>
      <c r="D45" s="916" t="s">
        <v>41</v>
      </c>
      <c r="E45" s="561" t="s">
        <v>570</v>
      </c>
      <c r="F45" s="920" t="s">
        <v>571</v>
      </c>
      <c r="G45" s="875" t="s">
        <v>572</v>
      </c>
      <c r="H45" s="920"/>
      <c r="I45" s="1530"/>
      <c r="J45" s="1507" t="s">
        <v>573</v>
      </c>
      <c r="K45" s="1508"/>
      <c r="L45" s="948" t="s">
        <v>41</v>
      </c>
      <c r="M45" s="945" t="s">
        <v>574</v>
      </c>
      <c r="N45" s="949" t="s">
        <v>575</v>
      </c>
      <c r="O45" s="831"/>
      <c r="P45" s="1498"/>
      <c r="Q45" s="1505" t="s">
        <v>576</v>
      </c>
      <c r="R45" s="1506"/>
      <c r="S45" s="921" t="s">
        <v>41</v>
      </c>
      <c r="T45" s="941">
        <v>23.23</v>
      </c>
    </row>
    <row r="46" spans="1:20" ht="99.75" customHeight="1" x14ac:dyDescent="0.35">
      <c r="A46" s="1498"/>
      <c r="B46" s="1497" t="s">
        <v>501</v>
      </c>
      <c r="C46" s="1497"/>
      <c r="D46" s="924" t="s">
        <v>502</v>
      </c>
      <c r="E46" s="928">
        <v>3.38</v>
      </c>
      <c r="F46" s="926">
        <v>3.7</v>
      </c>
      <c r="G46" s="864">
        <v>2.8</v>
      </c>
      <c r="H46" s="920"/>
      <c r="I46" s="1498" t="s">
        <v>370</v>
      </c>
      <c r="J46" s="1497" t="s">
        <v>370</v>
      </c>
      <c r="K46" s="1504"/>
      <c r="L46" s="927" t="s">
        <v>569</v>
      </c>
      <c r="M46" s="925">
        <v>4.8600000000000003</v>
      </c>
      <c r="N46" s="929">
        <v>3.8</v>
      </c>
      <c r="O46" s="831"/>
      <c r="P46" s="1499"/>
      <c r="Q46" s="1518" t="s">
        <v>577</v>
      </c>
      <c r="R46" s="1519"/>
      <c r="S46" s="960" t="s">
        <v>578</v>
      </c>
      <c r="T46" s="961">
        <v>15.39</v>
      </c>
    </row>
    <row r="47" spans="1:20" ht="84" customHeight="1" x14ac:dyDescent="0.35">
      <c r="A47" s="1499"/>
      <c r="B47" s="1507" t="s">
        <v>573</v>
      </c>
      <c r="C47" s="1507"/>
      <c r="D47" s="944" t="s">
        <v>41</v>
      </c>
      <c r="E47" s="945" t="s">
        <v>579</v>
      </c>
      <c r="F47" s="946" t="s">
        <v>580</v>
      </c>
      <c r="G47" s="947" t="s">
        <v>581</v>
      </c>
      <c r="H47" s="920"/>
      <c r="I47" s="1498"/>
      <c r="J47" s="1505" t="s">
        <v>576</v>
      </c>
      <c r="K47" s="1506"/>
      <c r="L47" s="921" t="s">
        <v>41</v>
      </c>
      <c r="M47" s="934">
        <v>32.81</v>
      </c>
      <c r="N47" s="935">
        <v>32.11</v>
      </c>
      <c r="O47" s="831"/>
      <c r="P47" s="1498" t="s">
        <v>582</v>
      </c>
      <c r="Q47" s="1505" t="s">
        <v>582</v>
      </c>
      <c r="R47" s="1506"/>
      <c r="S47" s="921" t="s">
        <v>583</v>
      </c>
      <c r="T47" s="941">
        <v>1037.5889999999999</v>
      </c>
    </row>
    <row r="48" spans="1:20" ht="51" customHeight="1" x14ac:dyDescent="0.35">
      <c r="A48" s="1531" t="s">
        <v>413</v>
      </c>
      <c r="B48" s="1497" t="s">
        <v>584</v>
      </c>
      <c r="C48" s="1497"/>
      <c r="D48" s="924" t="s">
        <v>41</v>
      </c>
      <c r="E48" s="562" t="s">
        <v>585</v>
      </c>
      <c r="F48" s="563" t="s">
        <v>586</v>
      </c>
      <c r="G48" s="563" t="s">
        <v>587</v>
      </c>
      <c r="H48" s="564"/>
      <c r="I48" s="1499"/>
      <c r="J48" s="1518" t="s">
        <v>577</v>
      </c>
      <c r="K48" s="1519"/>
      <c r="L48" s="960" t="s">
        <v>578</v>
      </c>
      <c r="M48" s="962">
        <v>54</v>
      </c>
      <c r="N48" s="963">
        <v>41.72</v>
      </c>
      <c r="O48" s="831"/>
      <c r="P48" s="1498"/>
      <c r="Q48" s="1497" t="s">
        <v>588</v>
      </c>
      <c r="R48" s="1504"/>
      <c r="S48" s="927" t="s">
        <v>589</v>
      </c>
      <c r="T48" s="930">
        <v>0.03</v>
      </c>
    </row>
    <row r="49" spans="1:20" ht="25.5" customHeight="1" x14ac:dyDescent="0.35">
      <c r="A49" s="1531"/>
      <c r="B49" s="1505" t="s">
        <v>590</v>
      </c>
      <c r="C49" s="1505"/>
      <c r="D49" s="916" t="s">
        <v>41</v>
      </c>
      <c r="E49" s="565" t="s">
        <v>591</v>
      </c>
      <c r="F49" s="566" t="s">
        <v>592</v>
      </c>
      <c r="G49" s="560" t="s">
        <v>593</v>
      </c>
      <c r="H49" s="564"/>
      <c r="I49" s="1531" t="s">
        <v>582</v>
      </c>
      <c r="J49" s="1505" t="s">
        <v>582</v>
      </c>
      <c r="K49" s="1506"/>
      <c r="L49" s="921" t="s">
        <v>583</v>
      </c>
      <c r="M49" s="934">
        <v>364</v>
      </c>
      <c r="N49" s="935">
        <v>374</v>
      </c>
      <c r="O49" s="831"/>
      <c r="P49" s="1499"/>
      <c r="Q49" s="1507" t="s">
        <v>498</v>
      </c>
      <c r="R49" s="1508"/>
      <c r="S49" s="948" t="s">
        <v>58</v>
      </c>
      <c r="T49" s="950">
        <v>1.7</v>
      </c>
    </row>
    <row r="50" spans="1:20" x14ac:dyDescent="0.35">
      <c r="A50" s="1531"/>
      <c r="B50" s="1497" t="s">
        <v>594</v>
      </c>
      <c r="C50" s="1497"/>
      <c r="D50" s="924" t="s">
        <v>595</v>
      </c>
      <c r="E50" s="928">
        <v>6.28</v>
      </c>
      <c r="F50" s="926">
        <v>0.48</v>
      </c>
      <c r="G50" s="559">
        <v>0.68</v>
      </c>
      <c r="H50" s="564"/>
      <c r="I50" s="1531"/>
      <c r="J50" s="1497" t="s">
        <v>588</v>
      </c>
      <c r="K50" s="1504"/>
      <c r="L50" s="927" t="s">
        <v>589</v>
      </c>
      <c r="M50" s="928">
        <v>0.19</v>
      </c>
      <c r="N50" s="929">
        <v>0.2</v>
      </c>
      <c r="O50" s="831"/>
      <c r="P50" s="848"/>
      <c r="Q50" s="848"/>
      <c r="R50" s="848"/>
      <c r="S50" s="848"/>
      <c r="T50" s="848"/>
    </row>
    <row r="51" spans="1:20" ht="15" customHeight="1" x14ac:dyDescent="0.35">
      <c r="A51" s="1532"/>
      <c r="B51" s="910" t="s">
        <v>596</v>
      </c>
      <c r="C51" s="848"/>
      <c r="D51" s="944" t="s">
        <v>595</v>
      </c>
      <c r="E51" s="945">
        <v>129.44999999999999</v>
      </c>
      <c r="F51" s="910" t="s">
        <v>597</v>
      </c>
      <c r="G51" s="904" t="s">
        <v>503</v>
      </c>
      <c r="H51" s="564"/>
      <c r="I51" s="1532"/>
      <c r="J51" s="1507" t="s">
        <v>498</v>
      </c>
      <c r="K51" s="1508"/>
      <c r="L51" s="948" t="s">
        <v>58</v>
      </c>
      <c r="M51" s="945">
        <v>4.05</v>
      </c>
      <c r="N51" s="949">
        <v>4.1100000000000003</v>
      </c>
      <c r="O51" s="831"/>
      <c r="P51" s="831"/>
      <c r="Q51" s="831"/>
      <c r="R51" s="831"/>
      <c r="S51" s="831"/>
      <c r="T51" s="831"/>
    </row>
    <row r="52" spans="1:20" ht="60" customHeight="1" x14ac:dyDescent="0.35">
      <c r="A52" s="1498" t="s">
        <v>370</v>
      </c>
      <c r="B52" s="1497" t="s">
        <v>370</v>
      </c>
      <c r="C52" s="1497"/>
      <c r="D52" s="924" t="s">
        <v>569</v>
      </c>
      <c r="E52" s="925">
        <v>475.83</v>
      </c>
      <c r="F52" s="926">
        <v>435.35700000000003</v>
      </c>
      <c r="G52" s="559">
        <v>414.5</v>
      </c>
      <c r="H52" s="920"/>
      <c r="I52" s="964"/>
      <c r="J52" s="848"/>
      <c r="K52" s="848"/>
      <c r="L52" s="848"/>
      <c r="M52" s="848"/>
      <c r="N52" s="848"/>
      <c r="O52" s="831"/>
      <c r="P52" s="831"/>
      <c r="Q52" s="831"/>
      <c r="R52" s="831"/>
      <c r="S52" s="831"/>
      <c r="T52" s="831"/>
    </row>
    <row r="53" spans="1:20" ht="35.25" customHeight="1" x14ac:dyDescent="0.35">
      <c r="A53" s="1498"/>
      <c r="B53" s="1505" t="s">
        <v>576</v>
      </c>
      <c r="C53" s="1505"/>
      <c r="D53" s="916" t="s">
        <v>41</v>
      </c>
      <c r="E53" s="934">
        <v>44.02</v>
      </c>
      <c r="F53" s="920">
        <v>45.11</v>
      </c>
      <c r="G53" s="560">
        <v>46.19</v>
      </c>
      <c r="H53" s="920"/>
      <c r="I53" s="964"/>
      <c r="J53" s="849"/>
      <c r="K53" s="849"/>
      <c r="L53" s="849"/>
      <c r="M53" s="849"/>
      <c r="N53" s="849"/>
      <c r="O53" s="831"/>
      <c r="P53" s="831"/>
      <c r="Q53" s="831"/>
      <c r="R53" s="831"/>
      <c r="S53" s="831"/>
      <c r="T53" s="831"/>
    </row>
    <row r="54" spans="1:20" ht="39" customHeight="1" x14ac:dyDescent="0.35">
      <c r="A54" s="1499"/>
      <c r="B54" s="1518" t="s">
        <v>577</v>
      </c>
      <c r="C54" s="1518"/>
      <c r="D54" s="965" t="s">
        <v>578</v>
      </c>
      <c r="E54" s="962">
        <v>417.76119399999999</v>
      </c>
      <c r="F54" s="966">
        <v>407.26</v>
      </c>
      <c r="G54" s="967">
        <v>389.35</v>
      </c>
      <c r="H54" s="567"/>
      <c r="I54" s="964"/>
      <c r="J54" s="831"/>
      <c r="K54" s="831"/>
      <c r="L54" s="831"/>
      <c r="M54" s="831"/>
      <c r="N54" s="831"/>
      <c r="O54" s="831"/>
      <c r="P54" s="831"/>
      <c r="Q54" s="831"/>
      <c r="R54" s="831"/>
      <c r="S54" s="831"/>
      <c r="T54" s="831"/>
    </row>
    <row r="55" spans="1:20" ht="54" customHeight="1" x14ac:dyDescent="0.35">
      <c r="A55" s="1498" t="s">
        <v>582</v>
      </c>
      <c r="B55" s="1505" t="s">
        <v>582</v>
      </c>
      <c r="C55" s="1505"/>
      <c r="D55" s="916" t="s">
        <v>583</v>
      </c>
      <c r="E55" s="931">
        <v>8936</v>
      </c>
      <c r="F55" s="932">
        <v>12495</v>
      </c>
      <c r="G55" s="933">
        <v>31449</v>
      </c>
      <c r="H55" s="920"/>
      <c r="I55" s="964"/>
      <c r="J55" s="831"/>
      <c r="K55" s="831"/>
      <c r="L55" s="831"/>
      <c r="M55" s="831"/>
      <c r="N55" s="831"/>
      <c r="O55" s="831"/>
      <c r="P55" s="831"/>
      <c r="Q55" s="831"/>
      <c r="R55" s="831"/>
      <c r="S55" s="831"/>
      <c r="T55" s="831"/>
    </row>
    <row r="56" spans="1:20" ht="15" customHeight="1" x14ac:dyDescent="0.35">
      <c r="A56" s="1499"/>
      <c r="B56" s="1497" t="s">
        <v>588</v>
      </c>
      <c r="C56" s="1497"/>
      <c r="D56" s="924" t="s">
        <v>589</v>
      </c>
      <c r="E56" s="928">
        <v>1</v>
      </c>
      <c r="F56" s="926">
        <v>0.28000000000000003</v>
      </c>
      <c r="G56" s="864">
        <v>0.7</v>
      </c>
      <c r="H56" s="920"/>
      <c r="I56" s="964"/>
      <c r="J56" s="831"/>
      <c r="K56" s="831"/>
      <c r="L56" s="831"/>
      <c r="M56" s="831"/>
      <c r="N56" s="831"/>
      <c r="O56" s="831"/>
      <c r="P56" s="831"/>
      <c r="Q56" s="831"/>
      <c r="R56" s="831"/>
      <c r="S56" s="831"/>
      <c r="T56" s="831"/>
    </row>
    <row r="57" spans="1:20" x14ac:dyDescent="0.35">
      <c r="A57" s="37"/>
      <c r="B57" s="37"/>
      <c r="C57" s="37"/>
      <c r="D57" s="37"/>
      <c r="E57" s="37"/>
      <c r="F57" s="109"/>
      <c r="G57" s="109"/>
      <c r="H57" s="37"/>
      <c r="I57" s="37"/>
      <c r="J57" s="37"/>
      <c r="K57" s="37"/>
      <c r="L57" s="37"/>
      <c r="M57" s="37"/>
      <c r="N57" s="37"/>
    </row>
    <row r="58" spans="1:20" ht="76.5" customHeight="1" x14ac:dyDescent="0.35">
      <c r="A58" s="1521" t="s">
        <v>598</v>
      </c>
      <c r="B58" s="1521"/>
      <c r="C58" s="1521"/>
      <c r="D58" s="1521"/>
      <c r="E58" s="1521"/>
      <c r="F58" s="1521"/>
      <c r="G58" s="1521"/>
      <c r="H58" s="1521"/>
      <c r="I58" s="1521"/>
      <c r="J58" s="1521"/>
      <c r="K58" s="1521"/>
      <c r="L58" s="1521"/>
      <c r="M58" s="1521"/>
      <c r="N58" s="1521"/>
      <c r="O58" s="1521"/>
      <c r="P58" s="1521"/>
      <c r="Q58" s="1521"/>
      <c r="R58" s="1521"/>
      <c r="S58" s="1521"/>
      <c r="T58" s="1521"/>
    </row>
    <row r="59" spans="1:20" hidden="1" x14ac:dyDescent="0.35">
      <c r="G59" s="15"/>
      <c r="H59" s="15"/>
    </row>
    <row r="60" spans="1:20" hidden="1" x14ac:dyDescent="0.35">
      <c r="G60" s="15"/>
      <c r="H60" s="15"/>
    </row>
    <row r="61" spans="1:20" hidden="1" x14ac:dyDescent="0.35">
      <c r="G61" s="15"/>
      <c r="H61" s="15"/>
    </row>
    <row r="62" spans="1:20" hidden="1" x14ac:dyDescent="0.35">
      <c r="G62" s="15"/>
      <c r="H62" s="15"/>
    </row>
    <row r="63" spans="1:20" hidden="1" x14ac:dyDescent="0.35">
      <c r="G63" s="116"/>
      <c r="H63" s="116"/>
    </row>
    <row r="64" spans="1:20" hidden="1" x14ac:dyDescent="0.35">
      <c r="G64" s="15"/>
      <c r="H64" s="15"/>
    </row>
    <row r="65" spans="7:8" hidden="1" x14ac:dyDescent="0.35">
      <c r="G65" s="15"/>
      <c r="H65" s="15"/>
    </row>
    <row r="66" spans="7:8" hidden="1" x14ac:dyDescent="0.35">
      <c r="G66" s="15"/>
      <c r="H66" s="15"/>
    </row>
  </sheetData>
  <sheetProtection algorithmName="SHA-512" hashValue="NR/55DNlwErImgX4KF/gnutKOHIsUlhFJGucNXBoIePt0T52DvXZeNz8nLJ6RhwxRZb7a0gnygu96clnPEQAcQ==" saltValue="uoKLyKbEGDpXP7jPX9sM+A==" spinCount="100000" sheet="1" objects="1" scenarios="1"/>
  <mergeCells count="149">
    <mergeCell ref="A52:A54"/>
    <mergeCell ref="A55:A56"/>
    <mergeCell ref="P33:P43"/>
    <mergeCell ref="Q33:R36"/>
    <mergeCell ref="I42:I45"/>
    <mergeCell ref="A44:A47"/>
    <mergeCell ref="P44:P46"/>
    <mergeCell ref="I46:I48"/>
    <mergeCell ref="P47:P49"/>
    <mergeCell ref="A48:A51"/>
    <mergeCell ref="J48:K48"/>
    <mergeCell ref="I49:I51"/>
    <mergeCell ref="J49:K49"/>
    <mergeCell ref="B50:C50"/>
    <mergeCell ref="J50:K50"/>
    <mergeCell ref="B55:C55"/>
    <mergeCell ref="B54:C54"/>
    <mergeCell ref="B40:C40"/>
    <mergeCell ref="B53:C53"/>
    <mergeCell ref="B52:C52"/>
    <mergeCell ref="B49:C49"/>
    <mergeCell ref="B39:C39"/>
    <mergeCell ref="B38:C38"/>
    <mergeCell ref="B45:C45"/>
    <mergeCell ref="A15:B15"/>
    <mergeCell ref="I15:J15"/>
    <mergeCell ref="P15:Q15"/>
    <mergeCell ref="A17:C17"/>
    <mergeCell ref="I17:K17"/>
    <mergeCell ref="P17:R17"/>
    <mergeCell ref="A18:A32"/>
    <mergeCell ref="I18:I32"/>
    <mergeCell ref="P18:P32"/>
    <mergeCell ref="B21:C21"/>
    <mergeCell ref="J21:K21"/>
    <mergeCell ref="Q21:R21"/>
    <mergeCell ref="B22:C24"/>
    <mergeCell ref="J22:K24"/>
    <mergeCell ref="Q22:R24"/>
    <mergeCell ref="B32:C32"/>
    <mergeCell ref="J32:K32"/>
    <mergeCell ref="Q32:R32"/>
    <mergeCell ref="B26:C26"/>
    <mergeCell ref="B25:C25"/>
    <mergeCell ref="B31:C31"/>
    <mergeCell ref="B30:C30"/>
    <mergeCell ref="B29:C29"/>
    <mergeCell ref="A3:G3"/>
    <mergeCell ref="I3:N3"/>
    <mergeCell ref="P3:T3"/>
    <mergeCell ref="A5:B5"/>
    <mergeCell ref="I5:J5"/>
    <mergeCell ref="P5:Q5"/>
    <mergeCell ref="A6:G6"/>
    <mergeCell ref="I6:N6"/>
    <mergeCell ref="P6:T6"/>
    <mergeCell ref="P4:Q4"/>
    <mergeCell ref="A58:T58"/>
    <mergeCell ref="A2:T2"/>
    <mergeCell ref="Q18:R18"/>
    <mergeCell ref="Q19:R19"/>
    <mergeCell ref="Q20:R20"/>
    <mergeCell ref="Q25:R25"/>
    <mergeCell ref="Q26:R26"/>
    <mergeCell ref="Q27:R27"/>
    <mergeCell ref="Q28:R28"/>
    <mergeCell ref="Q29:R29"/>
    <mergeCell ref="Q30:R30"/>
    <mergeCell ref="Q31:R31"/>
    <mergeCell ref="J30:K30"/>
    <mergeCell ref="A8:B8"/>
    <mergeCell ref="A9:B9"/>
    <mergeCell ref="A10:B10"/>
    <mergeCell ref="B18:C18"/>
    <mergeCell ref="B20:C20"/>
    <mergeCell ref="B19:C19"/>
    <mergeCell ref="J20:K20"/>
    <mergeCell ref="J25:K25"/>
    <mergeCell ref="J26:K26"/>
    <mergeCell ref="J27:K27"/>
    <mergeCell ref="B27:C27"/>
    <mergeCell ref="A1:T1"/>
    <mergeCell ref="Q43:R43"/>
    <mergeCell ref="Q44:R44"/>
    <mergeCell ref="Q45:R45"/>
    <mergeCell ref="Q46:R46"/>
    <mergeCell ref="Q47:R47"/>
    <mergeCell ref="Q48:R48"/>
    <mergeCell ref="Q49:R49"/>
    <mergeCell ref="Q37:R37"/>
    <mergeCell ref="Q38:R38"/>
    <mergeCell ref="Q39:R39"/>
    <mergeCell ref="Q40:R40"/>
    <mergeCell ref="Q41:R41"/>
    <mergeCell ref="Q42:R42"/>
    <mergeCell ref="P12:Q12"/>
    <mergeCell ref="P13:Q13"/>
    <mergeCell ref="P14:Q14"/>
    <mergeCell ref="I7:J7"/>
    <mergeCell ref="I8:J8"/>
    <mergeCell ref="I9:J9"/>
    <mergeCell ref="I13:J13"/>
    <mergeCell ref="I14:J14"/>
    <mergeCell ref="J28:K28"/>
    <mergeCell ref="J29:K29"/>
    <mergeCell ref="P7:Q7"/>
    <mergeCell ref="P8:Q8"/>
    <mergeCell ref="P9:Q9"/>
    <mergeCell ref="P10:Q10"/>
    <mergeCell ref="P11:Q11"/>
    <mergeCell ref="I10:J10"/>
    <mergeCell ref="I11:J11"/>
    <mergeCell ref="I12:J12"/>
    <mergeCell ref="A13:B13"/>
    <mergeCell ref="J45:K45"/>
    <mergeCell ref="J46:K46"/>
    <mergeCell ref="J47:K47"/>
    <mergeCell ref="B33:C36"/>
    <mergeCell ref="I33:I41"/>
    <mergeCell ref="J33:K36"/>
    <mergeCell ref="B46:C46"/>
    <mergeCell ref="B42:C42"/>
    <mergeCell ref="B41:C41"/>
    <mergeCell ref="B47:C47"/>
    <mergeCell ref="B37:C37"/>
    <mergeCell ref="B56:C56"/>
    <mergeCell ref="A33:A43"/>
    <mergeCell ref="A4:B4"/>
    <mergeCell ref="I4:J4"/>
    <mergeCell ref="J37:K37"/>
    <mergeCell ref="J38:K38"/>
    <mergeCell ref="J39:K39"/>
    <mergeCell ref="J40:K40"/>
    <mergeCell ref="J41:K41"/>
    <mergeCell ref="J42:K42"/>
    <mergeCell ref="J18:K18"/>
    <mergeCell ref="J19:K19"/>
    <mergeCell ref="A14:B14"/>
    <mergeCell ref="A11:B11"/>
    <mergeCell ref="A7:B7"/>
    <mergeCell ref="A12:B12"/>
    <mergeCell ref="J31:K31"/>
    <mergeCell ref="B44:C44"/>
    <mergeCell ref="B43:C43"/>
    <mergeCell ref="B48:C48"/>
    <mergeCell ref="J51:K51"/>
    <mergeCell ref="B28:C28"/>
    <mergeCell ref="J43:K43"/>
    <mergeCell ref="J44:K4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8860-852B-4E34-9B1F-30FF9D968B9F}">
  <sheetPr>
    <tabColor rgb="FFAF1E2D"/>
  </sheetPr>
  <dimension ref="A1:H35"/>
  <sheetViews>
    <sheetView showGridLines="0" topLeftCell="A2" zoomScaleNormal="100" workbookViewId="0">
      <selection activeCell="C13" sqref="C13"/>
    </sheetView>
  </sheetViews>
  <sheetFormatPr defaultColWidth="0" defaultRowHeight="14.5" zeroHeight="1" x14ac:dyDescent="0.35"/>
  <cols>
    <col min="1" max="1" width="42.7265625" style="25" customWidth="1"/>
    <col min="2" max="3" width="14.81640625" style="25" customWidth="1"/>
    <col min="4" max="4" width="14.81640625" style="787" customWidth="1"/>
    <col min="5" max="5" width="13.26953125" style="25" customWidth="1"/>
    <col min="6" max="6" width="13.453125" style="787" customWidth="1"/>
    <col min="7" max="7" width="9.1796875" style="1" hidden="1" customWidth="1"/>
    <col min="8" max="8" width="0" style="1" hidden="1" customWidth="1"/>
    <col min="9" max="16384" width="9.1796875" style="1" hidden="1"/>
  </cols>
  <sheetData>
    <row r="1" spans="1:8" ht="39.75" customHeight="1" x14ac:dyDescent="0.35">
      <c r="A1" s="1533" t="s">
        <v>14</v>
      </c>
      <c r="B1" s="1534"/>
      <c r="C1" s="1534"/>
      <c r="D1" s="1534"/>
      <c r="E1" s="1534"/>
      <c r="F1" s="1535"/>
    </row>
    <row r="2" spans="1:8" ht="18.75" customHeight="1" x14ac:dyDescent="0.35">
      <c r="A2" s="731" t="s">
        <v>144</v>
      </c>
      <c r="B2" s="732" t="s">
        <v>22</v>
      </c>
      <c r="C2" s="732" t="s">
        <v>490</v>
      </c>
      <c r="D2" s="733">
        <v>2022</v>
      </c>
      <c r="E2" s="733">
        <v>2021</v>
      </c>
      <c r="F2" s="734">
        <v>2020</v>
      </c>
    </row>
    <row r="3" spans="1:8" ht="27.75" customHeight="1" x14ac:dyDescent="0.35">
      <c r="A3" s="217" t="s">
        <v>599</v>
      </c>
      <c r="B3" s="222" t="s">
        <v>82</v>
      </c>
      <c r="C3" s="222"/>
      <c r="D3" s="518">
        <f>D11+D19+D26</f>
        <v>558187</v>
      </c>
      <c r="E3" s="518"/>
      <c r="F3" s="587"/>
    </row>
    <row r="4" spans="1:8" ht="27.75" customHeight="1" x14ac:dyDescent="0.35">
      <c r="A4" s="218" t="s">
        <v>600</v>
      </c>
      <c r="B4" s="221" t="s">
        <v>601</v>
      </c>
      <c r="C4" s="221"/>
      <c r="D4" s="519">
        <f>D12+D20+D27</f>
        <v>504506</v>
      </c>
      <c r="E4" s="588"/>
      <c r="F4" s="589"/>
    </row>
    <row r="5" spans="1:8" ht="28.5" customHeight="1" x14ac:dyDescent="0.35">
      <c r="A5" s="121" t="s">
        <v>602</v>
      </c>
      <c r="B5" s="185" t="s">
        <v>82</v>
      </c>
      <c r="C5" s="185"/>
      <c r="D5" s="520">
        <f>D13+D21+D28</f>
        <v>37651</v>
      </c>
      <c r="E5" s="520"/>
      <c r="F5" s="590"/>
    </row>
    <row r="6" spans="1:8" ht="27.75" customHeight="1" x14ac:dyDescent="0.35">
      <c r="A6" s="20" t="s">
        <v>603</v>
      </c>
      <c r="B6" s="184" t="s">
        <v>82</v>
      </c>
      <c r="C6" s="184"/>
      <c r="D6" s="521">
        <f>D14+D29</f>
        <v>16030</v>
      </c>
      <c r="E6" s="521"/>
      <c r="F6" s="272"/>
    </row>
    <row r="7" spans="1:8" ht="18.75" customHeight="1" x14ac:dyDescent="0.35">
      <c r="A7" s="463" t="s">
        <v>23</v>
      </c>
      <c r="B7" s="464" t="s">
        <v>22</v>
      </c>
      <c r="C7" s="464" t="s">
        <v>490</v>
      </c>
      <c r="D7" s="465">
        <v>2022</v>
      </c>
      <c r="E7" s="465">
        <v>2021</v>
      </c>
      <c r="F7" s="466">
        <v>2020</v>
      </c>
    </row>
    <row r="8" spans="1:8" ht="29.25" customHeight="1" x14ac:dyDescent="0.35">
      <c r="A8" s="216" t="s">
        <v>76</v>
      </c>
      <c r="B8" s="221" t="s">
        <v>77</v>
      </c>
      <c r="C8" s="221">
        <v>1</v>
      </c>
      <c r="D8" s="232">
        <v>1</v>
      </c>
      <c r="E8" s="232">
        <v>1</v>
      </c>
      <c r="F8" s="229">
        <v>1</v>
      </c>
    </row>
    <row r="9" spans="1:8" ht="29.25" customHeight="1" x14ac:dyDescent="0.35">
      <c r="A9" s="217" t="s">
        <v>76</v>
      </c>
      <c r="B9" s="222" t="s">
        <v>78</v>
      </c>
      <c r="C9" s="222"/>
      <c r="D9" s="518">
        <v>7385</v>
      </c>
      <c r="E9" s="233">
        <v>7432</v>
      </c>
      <c r="F9" s="226">
        <v>7525</v>
      </c>
    </row>
    <row r="10" spans="1:8" ht="29.25" customHeight="1" x14ac:dyDescent="0.35">
      <c r="A10" s="94" t="s">
        <v>79</v>
      </c>
      <c r="B10" s="223" t="s">
        <v>80</v>
      </c>
      <c r="C10" s="223">
        <v>80</v>
      </c>
      <c r="D10" s="173">
        <v>76</v>
      </c>
      <c r="E10" s="190">
        <v>77</v>
      </c>
      <c r="F10" s="230" t="s">
        <v>604</v>
      </c>
      <c r="H10"/>
    </row>
    <row r="11" spans="1:8" ht="27.75" customHeight="1" x14ac:dyDescent="0.35">
      <c r="A11" s="217" t="s">
        <v>599</v>
      </c>
      <c r="B11" s="222" t="s">
        <v>82</v>
      </c>
      <c r="C11" s="222"/>
      <c r="D11" s="518">
        <v>350918</v>
      </c>
      <c r="E11" s="233">
        <v>344045</v>
      </c>
      <c r="F11" s="226">
        <v>332866</v>
      </c>
    </row>
    <row r="12" spans="1:8" ht="27.75" customHeight="1" x14ac:dyDescent="0.35">
      <c r="A12" s="218" t="s">
        <v>600</v>
      </c>
      <c r="B12" s="221" t="s">
        <v>601</v>
      </c>
      <c r="C12" s="221"/>
      <c r="D12" s="588">
        <v>323463</v>
      </c>
      <c r="E12" s="234">
        <v>315688</v>
      </c>
      <c r="F12" s="227">
        <v>304281</v>
      </c>
    </row>
    <row r="13" spans="1:8" ht="28.5" customHeight="1" x14ac:dyDescent="0.35">
      <c r="A13" s="121" t="s">
        <v>602</v>
      </c>
      <c r="B13" s="185" t="s">
        <v>82</v>
      </c>
      <c r="C13" s="185"/>
      <c r="D13" s="520">
        <v>15290</v>
      </c>
      <c r="E13" s="235">
        <v>15874</v>
      </c>
      <c r="F13" s="228">
        <v>16081</v>
      </c>
    </row>
    <row r="14" spans="1:8" ht="27.75" customHeight="1" x14ac:dyDescent="0.35">
      <c r="A14" s="20" t="s">
        <v>603</v>
      </c>
      <c r="B14" s="184" t="s">
        <v>82</v>
      </c>
      <c r="C14" s="184"/>
      <c r="D14" s="521">
        <v>12165</v>
      </c>
      <c r="E14" s="209">
        <v>12483</v>
      </c>
      <c r="F14" s="292">
        <v>12504</v>
      </c>
    </row>
    <row r="15" spans="1:8" ht="29.25" customHeight="1" x14ac:dyDescent="0.35">
      <c r="A15" s="210" t="s">
        <v>81</v>
      </c>
      <c r="B15" s="224" t="s">
        <v>82</v>
      </c>
      <c r="C15" s="224"/>
      <c r="D15" s="591">
        <v>6588</v>
      </c>
      <c r="E15" s="236">
        <v>11298</v>
      </c>
      <c r="F15" s="231">
        <v>14347</v>
      </c>
    </row>
    <row r="16" spans="1:8" ht="30.75" customHeight="1" x14ac:dyDescent="0.35">
      <c r="A16" s="45" t="s">
        <v>84</v>
      </c>
      <c r="B16" s="184" t="s">
        <v>41</v>
      </c>
      <c r="C16" s="184"/>
      <c r="D16" s="592">
        <v>93</v>
      </c>
      <c r="E16" s="277">
        <v>94</v>
      </c>
      <c r="F16" s="278">
        <v>94</v>
      </c>
    </row>
    <row r="17" spans="1:8" ht="30" customHeight="1" x14ac:dyDescent="0.35">
      <c r="A17" s="249" t="s">
        <v>605</v>
      </c>
      <c r="B17" s="196" t="s">
        <v>82</v>
      </c>
      <c r="C17" s="196"/>
      <c r="D17" s="523">
        <v>7387</v>
      </c>
      <c r="E17" s="264">
        <v>5300</v>
      </c>
      <c r="F17" s="264">
        <v>3500</v>
      </c>
      <c r="H17" s="263"/>
    </row>
    <row r="18" spans="1:8" ht="16.5" customHeight="1" x14ac:dyDescent="0.35">
      <c r="A18" s="247" t="s">
        <v>25</v>
      </c>
      <c r="B18" s="244" t="s">
        <v>22</v>
      </c>
      <c r="C18" s="244" t="s">
        <v>490</v>
      </c>
      <c r="D18" s="245">
        <v>2022</v>
      </c>
      <c r="E18" s="245">
        <v>2021</v>
      </c>
      <c r="F18" s="246">
        <v>2020</v>
      </c>
    </row>
    <row r="19" spans="1:8" ht="25.5" customHeight="1" x14ac:dyDescent="0.35">
      <c r="A19" s="219" t="s">
        <v>599</v>
      </c>
      <c r="B19" s="237" t="s">
        <v>82</v>
      </c>
      <c r="C19" s="266"/>
      <c r="D19" s="266">
        <v>29914</v>
      </c>
      <c r="E19" s="266">
        <v>29106</v>
      </c>
      <c r="F19" s="266">
        <v>27394</v>
      </c>
    </row>
    <row r="20" spans="1:8" ht="25.5" customHeight="1" x14ac:dyDescent="0.35">
      <c r="A20" s="220" t="s">
        <v>600</v>
      </c>
      <c r="B20" s="225" t="s">
        <v>601</v>
      </c>
      <c r="C20" s="267"/>
      <c r="D20" s="267">
        <v>25624</v>
      </c>
      <c r="E20" s="267">
        <v>24758</v>
      </c>
      <c r="F20" s="267">
        <v>22845</v>
      </c>
    </row>
    <row r="21" spans="1:8" ht="24" customHeight="1" x14ac:dyDescent="0.35">
      <c r="A21" s="20" t="s">
        <v>602</v>
      </c>
      <c r="B21" s="186" t="s">
        <v>82</v>
      </c>
      <c r="C21" s="280"/>
      <c r="D21" s="280">
        <v>4290</v>
      </c>
      <c r="E21" s="280">
        <v>4348</v>
      </c>
      <c r="F21" s="280">
        <v>4549</v>
      </c>
    </row>
    <row r="22" spans="1:8" x14ac:dyDescent="0.35">
      <c r="A22" s="459" t="s">
        <v>24</v>
      </c>
      <c r="B22" s="460" t="s">
        <v>22</v>
      </c>
      <c r="C22" s="460" t="s">
        <v>490</v>
      </c>
      <c r="D22" s="461">
        <v>2022</v>
      </c>
      <c r="E22" s="461">
        <v>2021</v>
      </c>
      <c r="F22" s="461">
        <v>2020</v>
      </c>
    </row>
    <row r="23" spans="1:8" ht="29.25" customHeight="1" x14ac:dyDescent="0.35">
      <c r="A23" s="387" t="s">
        <v>76</v>
      </c>
      <c r="B23" s="221" t="s">
        <v>77</v>
      </c>
      <c r="C23" s="221"/>
      <c r="D23" s="232">
        <v>11</v>
      </c>
      <c r="E23" s="232"/>
      <c r="F23" s="388"/>
    </row>
    <row r="24" spans="1:8" ht="29.25" customHeight="1" x14ac:dyDescent="0.35">
      <c r="A24" s="389" t="s">
        <v>76</v>
      </c>
      <c r="B24" s="222" t="s">
        <v>78</v>
      </c>
      <c r="C24" s="222"/>
      <c r="D24" s="518">
        <v>6393</v>
      </c>
      <c r="E24" s="233"/>
      <c r="F24" s="390"/>
    </row>
    <row r="25" spans="1:8" ht="29.25" customHeight="1" x14ac:dyDescent="0.35">
      <c r="A25" s="391" t="s">
        <v>606</v>
      </c>
      <c r="B25" s="223" t="s">
        <v>80</v>
      </c>
      <c r="C25" s="223"/>
      <c r="D25" s="173">
        <v>41</v>
      </c>
      <c r="E25" s="190"/>
      <c r="F25" s="392"/>
      <c r="H25" s="586"/>
    </row>
    <row r="26" spans="1:8" ht="27.75" customHeight="1" x14ac:dyDescent="0.35">
      <c r="A26" s="389" t="s">
        <v>599</v>
      </c>
      <c r="B26" s="222" t="s">
        <v>82</v>
      </c>
      <c r="C26" s="222"/>
      <c r="D26" s="518">
        <v>177355</v>
      </c>
      <c r="E26" s="233"/>
      <c r="F26" s="390"/>
    </row>
    <row r="27" spans="1:8" ht="27.75" customHeight="1" x14ac:dyDescent="0.35">
      <c r="A27" s="393" t="s">
        <v>600</v>
      </c>
      <c r="B27" s="221" t="s">
        <v>601</v>
      </c>
      <c r="C27" s="221"/>
      <c r="D27" s="519">
        <v>155419</v>
      </c>
      <c r="E27" s="234"/>
      <c r="F27" s="394"/>
    </row>
    <row r="28" spans="1:8" ht="28.5" customHeight="1" x14ac:dyDescent="0.35">
      <c r="A28" s="395" t="s">
        <v>602</v>
      </c>
      <c r="B28" s="185" t="s">
        <v>82</v>
      </c>
      <c r="C28" s="185"/>
      <c r="D28" s="520">
        <v>18071</v>
      </c>
      <c r="E28" s="235"/>
      <c r="F28" s="396"/>
    </row>
    <row r="29" spans="1:8" ht="27.75" customHeight="1" x14ac:dyDescent="0.35">
      <c r="A29" s="397" t="s">
        <v>603</v>
      </c>
      <c r="B29" s="184" t="s">
        <v>82</v>
      </c>
      <c r="C29" s="184"/>
      <c r="D29" s="521">
        <v>3865</v>
      </c>
      <c r="E29" s="209"/>
      <c r="F29" s="398"/>
    </row>
    <row r="30" spans="1:8" ht="29.25" customHeight="1" x14ac:dyDescent="0.35">
      <c r="A30" s="399" t="s">
        <v>81</v>
      </c>
      <c r="B30" s="224" t="s">
        <v>82</v>
      </c>
      <c r="C30" s="224"/>
      <c r="D30" s="520">
        <v>-9644</v>
      </c>
      <c r="E30" s="236"/>
      <c r="F30" s="400"/>
      <c r="H30" s="586"/>
    </row>
    <row r="31" spans="1:8" ht="30.75" customHeight="1" x14ac:dyDescent="0.35">
      <c r="A31" s="373" t="s">
        <v>84</v>
      </c>
      <c r="B31" s="401" t="s">
        <v>41</v>
      </c>
      <c r="C31" s="401"/>
      <c r="D31" s="549">
        <v>90</v>
      </c>
      <c r="E31" s="402"/>
      <c r="F31" s="403"/>
    </row>
    <row r="32" spans="1:8" x14ac:dyDescent="0.35">
      <c r="A32" s="1"/>
      <c r="B32" s="1"/>
      <c r="C32" s="1"/>
      <c r="D32" s="9"/>
      <c r="E32" s="1"/>
      <c r="F32" s="9"/>
    </row>
    <row r="33" spans="1:1" x14ac:dyDescent="0.35">
      <c r="A33" s="786" t="s">
        <v>607</v>
      </c>
    </row>
    <row r="34" spans="1:1" x14ac:dyDescent="0.35">
      <c r="A34" s="788" t="s">
        <v>608</v>
      </c>
    </row>
    <row r="35" spans="1:1" x14ac:dyDescent="0.35">
      <c r="A35" s="788" t="s">
        <v>609</v>
      </c>
    </row>
  </sheetData>
  <sheetProtection algorithmName="SHA-512" hashValue="5GSqpZ4BLrP0FPU39g+A+Elw7J5ZN+hliZ74UMpuZze+ibAZfbCgfkiVfmcLCRpL4SHjkCGge9oUHOgHyMF0Uw==" saltValue="ffAoF7WP2D00RptqHFtzHw==" spinCount="100000" sheet="1" objects="1" scenarios="1"/>
  <mergeCells count="1">
    <mergeCell ref="A1:F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CB06-34EC-4949-939F-E5F87FA2BA10}">
  <sheetPr>
    <tabColor rgb="FFAF1E2D"/>
  </sheetPr>
  <dimension ref="A1:I43"/>
  <sheetViews>
    <sheetView showGridLines="0" zoomScaleNormal="100" workbookViewId="0">
      <selection activeCell="F14" sqref="F14"/>
    </sheetView>
  </sheetViews>
  <sheetFormatPr defaultColWidth="0" defaultRowHeight="14.5" zeroHeight="1" x14ac:dyDescent="0.35"/>
  <cols>
    <col min="1" max="1" width="59.453125" style="1" customWidth="1"/>
    <col min="2" max="4" width="14.81640625" style="1" customWidth="1"/>
    <col min="5" max="5" width="13.26953125" style="1" customWidth="1"/>
    <col min="6" max="6" width="14.453125" style="9" customWidth="1"/>
    <col min="7" max="16384" width="9.1796875" style="1" hidden="1"/>
  </cols>
  <sheetData>
    <row r="1" spans="1:9" ht="39.75" customHeight="1" x14ac:dyDescent="0.35">
      <c r="A1" s="1539" t="s">
        <v>15</v>
      </c>
      <c r="B1" s="1540"/>
      <c r="C1" s="1540"/>
      <c r="D1" s="1540"/>
      <c r="E1" s="1540"/>
      <c r="F1" s="1541"/>
    </row>
    <row r="2" spans="1:9" ht="23.25" customHeight="1" x14ac:dyDescent="0.35">
      <c r="A2" s="716" t="s">
        <v>144</v>
      </c>
      <c r="B2" s="730" t="s">
        <v>22</v>
      </c>
      <c r="C2" s="715" t="s">
        <v>490</v>
      </c>
      <c r="D2" s="730">
        <v>2022</v>
      </c>
      <c r="E2" s="716">
        <v>2021</v>
      </c>
      <c r="F2" s="735">
        <v>2020</v>
      </c>
    </row>
    <row r="3" spans="1:9" ht="23.25" customHeight="1" x14ac:dyDescent="0.35">
      <c r="A3" s="1459" t="s">
        <v>610</v>
      </c>
      <c r="B3" s="412" t="s">
        <v>611</v>
      </c>
      <c r="C3" s="421"/>
      <c r="D3" s="428">
        <v>30</v>
      </c>
      <c r="E3" s="163"/>
      <c r="F3" s="407"/>
      <c r="H3" s="1" t="s">
        <v>612</v>
      </c>
    </row>
    <row r="4" spans="1:9" ht="23.25" customHeight="1" x14ac:dyDescent="0.35">
      <c r="A4" s="1542"/>
      <c r="B4" s="433" t="s">
        <v>613</v>
      </c>
      <c r="C4" s="431"/>
      <c r="D4" s="429">
        <v>70</v>
      </c>
      <c r="E4" s="408"/>
      <c r="F4" s="409"/>
      <c r="H4" s="1" t="s">
        <v>612</v>
      </c>
    </row>
    <row r="5" spans="1:9" ht="23.25" customHeight="1" x14ac:dyDescent="0.35">
      <c r="A5" s="1459" t="s">
        <v>85</v>
      </c>
      <c r="B5" s="412" t="s">
        <v>611</v>
      </c>
      <c r="C5" s="421"/>
      <c r="D5" s="428">
        <v>52</v>
      </c>
      <c r="E5" s="163"/>
      <c r="F5" s="407"/>
    </row>
    <row r="6" spans="1:9" ht="23.25" customHeight="1" x14ac:dyDescent="0.35">
      <c r="A6" s="1542"/>
      <c r="B6" s="433" t="s">
        <v>613</v>
      </c>
      <c r="C6" s="431"/>
      <c r="D6" s="429">
        <v>48</v>
      </c>
      <c r="E6" s="408"/>
      <c r="F6" s="409"/>
    </row>
    <row r="7" spans="1:9" ht="17.25" customHeight="1" x14ac:dyDescent="0.35">
      <c r="A7" s="241" t="s">
        <v>614</v>
      </c>
      <c r="B7" s="411" t="s">
        <v>22</v>
      </c>
      <c r="C7" s="404" t="s">
        <v>490</v>
      </c>
      <c r="D7" s="411">
        <v>2022</v>
      </c>
      <c r="E7" s="405">
        <v>2021</v>
      </c>
      <c r="F7" s="406">
        <v>2020</v>
      </c>
    </row>
    <row r="8" spans="1:9" ht="19.5" customHeight="1" x14ac:dyDescent="0.35">
      <c r="A8" s="141" t="s">
        <v>74</v>
      </c>
      <c r="B8" s="1536" t="s">
        <v>75</v>
      </c>
      <c r="C8" s="162"/>
      <c r="D8" s="598">
        <v>1139</v>
      </c>
      <c r="E8" s="271">
        <v>1069</v>
      </c>
      <c r="F8" s="272">
        <v>1064.5999999999999</v>
      </c>
    </row>
    <row r="9" spans="1:9" ht="19.5" customHeight="1" x14ac:dyDescent="0.35">
      <c r="A9" s="208" t="s">
        <v>615</v>
      </c>
      <c r="B9" s="1536"/>
      <c r="C9" s="162"/>
      <c r="D9" s="537">
        <v>555</v>
      </c>
      <c r="E9" s="163">
        <v>543</v>
      </c>
      <c r="F9" s="273">
        <v>551.9</v>
      </c>
    </row>
    <row r="10" spans="1:9" ht="19.5" customHeight="1" x14ac:dyDescent="0.35">
      <c r="A10" s="208" t="s">
        <v>616</v>
      </c>
      <c r="B10" s="1536"/>
      <c r="C10" s="162"/>
      <c r="D10" s="537">
        <v>584</v>
      </c>
      <c r="E10" s="163">
        <v>526</v>
      </c>
      <c r="F10" s="273">
        <v>512.70000000000005</v>
      </c>
    </row>
    <row r="11" spans="1:9" ht="21.75" customHeight="1" x14ac:dyDescent="0.35">
      <c r="A11" s="1537" t="s">
        <v>85</v>
      </c>
      <c r="B11" s="413" t="s">
        <v>611</v>
      </c>
      <c r="C11" s="242"/>
      <c r="D11" s="538">
        <v>49</v>
      </c>
      <c r="E11" s="274">
        <v>50.8</v>
      </c>
      <c r="F11" s="269">
        <v>51.8</v>
      </c>
      <c r="H11" s="268"/>
      <c r="I11" s="268"/>
    </row>
    <row r="12" spans="1:9" ht="22.5" customHeight="1" x14ac:dyDescent="0.35">
      <c r="A12" s="1537"/>
      <c r="B12" s="413" t="s">
        <v>613</v>
      </c>
      <c r="C12" s="242"/>
      <c r="D12" s="538">
        <v>51</v>
      </c>
      <c r="E12" s="274">
        <v>49.3</v>
      </c>
      <c r="F12" s="269">
        <v>48.2</v>
      </c>
      <c r="H12" s="268"/>
      <c r="I12" s="268"/>
    </row>
    <row r="13" spans="1:9" ht="23.25" customHeight="1" x14ac:dyDescent="0.35">
      <c r="A13" s="141" t="s">
        <v>617</v>
      </c>
      <c r="B13" s="412" t="s">
        <v>75</v>
      </c>
      <c r="C13" s="162"/>
      <c r="D13" s="537">
        <v>55</v>
      </c>
      <c r="E13" s="163">
        <v>40</v>
      </c>
      <c r="F13" s="194">
        <v>27</v>
      </c>
    </row>
    <row r="14" spans="1:9" ht="25.5" customHeight="1" x14ac:dyDescent="0.35">
      <c r="A14" s="1538" t="s">
        <v>90</v>
      </c>
      <c r="B14" s="413" t="s">
        <v>611</v>
      </c>
      <c r="C14" s="242" t="s">
        <v>618</v>
      </c>
      <c r="D14" s="538">
        <v>30</v>
      </c>
      <c r="E14" s="415">
        <v>35</v>
      </c>
      <c r="F14" s="269">
        <v>35</v>
      </c>
    </row>
    <row r="15" spans="1:9" ht="22.5" customHeight="1" x14ac:dyDescent="0.35">
      <c r="A15" s="1538"/>
      <c r="B15" s="413" t="s">
        <v>613</v>
      </c>
      <c r="C15" s="242" t="s">
        <v>618</v>
      </c>
      <c r="D15" s="538">
        <v>70</v>
      </c>
      <c r="E15" s="415">
        <v>65</v>
      </c>
      <c r="F15" s="269">
        <v>65</v>
      </c>
    </row>
    <row r="16" spans="1:9" ht="22.5" customHeight="1" x14ac:dyDescent="0.35">
      <c r="A16" s="141" t="s">
        <v>94</v>
      </c>
      <c r="B16" s="412" t="s">
        <v>95</v>
      </c>
      <c r="C16" s="162"/>
      <c r="D16" s="537">
        <v>1.1000000000000001</v>
      </c>
      <c r="E16" s="516">
        <v>1.17</v>
      </c>
      <c r="F16" s="517">
        <v>1.2</v>
      </c>
    </row>
    <row r="17" spans="1:6" ht="25.5" customHeight="1" x14ac:dyDescent="0.35">
      <c r="A17" s="200" t="s">
        <v>96</v>
      </c>
      <c r="B17" s="413" t="s">
        <v>97</v>
      </c>
      <c r="C17" s="242"/>
      <c r="D17" s="538">
        <v>10</v>
      </c>
      <c r="E17" s="274">
        <v>11.09</v>
      </c>
      <c r="F17" s="269">
        <v>11.12</v>
      </c>
    </row>
    <row r="18" spans="1:6" ht="25.5" customHeight="1" x14ac:dyDescent="0.35">
      <c r="A18" s="141" t="s">
        <v>98</v>
      </c>
      <c r="B18" s="412" t="s">
        <v>99</v>
      </c>
      <c r="C18" s="162"/>
      <c r="D18" s="537" t="s">
        <v>100</v>
      </c>
      <c r="E18" s="163" t="s">
        <v>619</v>
      </c>
      <c r="F18" s="194"/>
    </row>
    <row r="19" spans="1:6" ht="21" customHeight="1" x14ac:dyDescent="0.35">
      <c r="A19" s="200" t="s">
        <v>103</v>
      </c>
      <c r="B19" s="413" t="s">
        <v>41</v>
      </c>
      <c r="C19" s="242"/>
      <c r="D19" s="538">
        <v>15.8</v>
      </c>
      <c r="E19" s="416">
        <v>14.2</v>
      </c>
      <c r="F19" s="243">
        <v>11.2</v>
      </c>
    </row>
    <row r="20" spans="1:6" ht="21.75" customHeight="1" thickBot="1" x14ac:dyDescent="0.4">
      <c r="A20" s="201" t="s">
        <v>104</v>
      </c>
      <c r="B20" s="430" t="s">
        <v>105</v>
      </c>
      <c r="C20" s="410"/>
      <c r="D20" s="539">
        <v>9.1999999999999993</v>
      </c>
      <c r="E20" s="417">
        <v>6.54</v>
      </c>
      <c r="F20" s="275">
        <v>6.09</v>
      </c>
    </row>
    <row r="21" spans="1:6" x14ac:dyDescent="0.35">
      <c r="A21" s="248" t="s">
        <v>620</v>
      </c>
      <c r="B21" s="411" t="s">
        <v>22</v>
      </c>
      <c r="C21" s="404" t="s">
        <v>490</v>
      </c>
      <c r="D21" s="411">
        <v>2022</v>
      </c>
      <c r="E21" s="405">
        <v>2021</v>
      </c>
      <c r="F21" s="406">
        <v>2020</v>
      </c>
    </row>
    <row r="22" spans="1:6" ht="21" customHeight="1" x14ac:dyDescent="0.35">
      <c r="A22" s="141" t="s">
        <v>74</v>
      </c>
      <c r="B22" s="1536" t="s">
        <v>75</v>
      </c>
      <c r="C22" s="421"/>
      <c r="D22" s="428">
        <v>90.26</v>
      </c>
      <c r="E22" s="270">
        <v>91.08</v>
      </c>
      <c r="F22" s="270"/>
    </row>
    <row r="23" spans="1:6" ht="19.5" customHeight="1" x14ac:dyDescent="0.35">
      <c r="A23" s="208" t="s">
        <v>615</v>
      </c>
      <c r="B23" s="1536"/>
      <c r="C23" s="421"/>
      <c r="D23" s="428">
        <v>43.06</v>
      </c>
      <c r="E23" s="270">
        <v>44.05</v>
      </c>
      <c r="F23" s="270"/>
    </row>
    <row r="24" spans="1:6" ht="20.25" customHeight="1" x14ac:dyDescent="0.35">
      <c r="A24" s="208" t="s">
        <v>616</v>
      </c>
      <c r="B24" s="1536"/>
      <c r="C24" s="421"/>
      <c r="D24" s="428">
        <v>47.2</v>
      </c>
      <c r="E24" s="270">
        <v>47.03</v>
      </c>
      <c r="F24" s="270"/>
    </row>
    <row r="25" spans="1:6" ht="19.5" customHeight="1" x14ac:dyDescent="0.35">
      <c r="A25" s="1537" t="s">
        <v>85</v>
      </c>
      <c r="B25" s="413" t="s">
        <v>611</v>
      </c>
      <c r="C25" s="274"/>
      <c r="D25" s="269">
        <v>47.706625304675377</v>
      </c>
      <c r="E25" s="276">
        <v>48.364075537988583</v>
      </c>
      <c r="F25" s="276"/>
    </row>
    <row r="26" spans="1:6" ht="22.5" customHeight="1" x14ac:dyDescent="0.35">
      <c r="A26" s="1537"/>
      <c r="B26" s="413" t="s">
        <v>613</v>
      </c>
      <c r="C26" s="274"/>
      <c r="D26" s="269">
        <v>52.293374695324616</v>
      </c>
      <c r="E26" s="276">
        <v>51.635924462011417</v>
      </c>
      <c r="F26" s="269"/>
    </row>
    <row r="27" spans="1:6" ht="22.5" customHeight="1" x14ac:dyDescent="0.35">
      <c r="A27" s="1459" t="s">
        <v>90</v>
      </c>
      <c r="B27" s="412" t="s">
        <v>611</v>
      </c>
      <c r="C27" s="421"/>
      <c r="D27" s="428">
        <v>25</v>
      </c>
      <c r="E27" s="270">
        <v>8</v>
      </c>
      <c r="F27" s="270"/>
    </row>
    <row r="28" spans="1:6" ht="21" customHeight="1" x14ac:dyDescent="0.35">
      <c r="A28" s="1459"/>
      <c r="B28" s="412" t="s">
        <v>613</v>
      </c>
      <c r="C28" s="421"/>
      <c r="D28" s="428">
        <v>75</v>
      </c>
      <c r="E28" s="270">
        <v>92</v>
      </c>
      <c r="F28" s="593"/>
    </row>
    <row r="29" spans="1:6" ht="21" customHeight="1" thickBot="1" x14ac:dyDescent="0.4">
      <c r="A29" s="594" t="s">
        <v>98</v>
      </c>
      <c r="B29" s="595" t="s">
        <v>99</v>
      </c>
      <c r="C29" s="596"/>
      <c r="D29" s="717" t="s">
        <v>102</v>
      </c>
      <c r="E29" s="597"/>
      <c r="F29" s="597"/>
    </row>
    <row r="30" spans="1:6" x14ac:dyDescent="0.35">
      <c r="A30" s="241" t="s">
        <v>24</v>
      </c>
      <c r="B30" s="411" t="s">
        <v>22</v>
      </c>
      <c r="C30" s="404" t="s">
        <v>490</v>
      </c>
      <c r="D30" s="411">
        <v>2022</v>
      </c>
      <c r="E30" s="405">
        <v>2021</v>
      </c>
      <c r="F30" s="406">
        <v>2020</v>
      </c>
    </row>
    <row r="31" spans="1:6" ht="19.5" customHeight="1" x14ac:dyDescent="0.35">
      <c r="A31" s="141" t="s">
        <v>74</v>
      </c>
      <c r="B31" s="1536" t="s">
        <v>75</v>
      </c>
      <c r="C31" s="162"/>
      <c r="D31" s="598">
        <v>629.36</v>
      </c>
      <c r="E31" s="422"/>
      <c r="F31" s="280"/>
    </row>
    <row r="32" spans="1:6" ht="19.5" customHeight="1" x14ac:dyDescent="0.35">
      <c r="A32" s="208" t="s">
        <v>615</v>
      </c>
      <c r="B32" s="1536"/>
      <c r="C32" s="162"/>
      <c r="D32" s="428">
        <v>372.42</v>
      </c>
      <c r="E32" s="423"/>
      <c r="F32" s="418"/>
    </row>
    <row r="33" spans="1:9" ht="19.5" customHeight="1" x14ac:dyDescent="0.35">
      <c r="A33" s="208" t="s">
        <v>616</v>
      </c>
      <c r="B33" s="1536"/>
      <c r="C33" s="162"/>
      <c r="D33" s="428">
        <v>256.95</v>
      </c>
      <c r="E33" s="423"/>
      <c r="F33" s="418"/>
    </row>
    <row r="34" spans="1:9" ht="21.75" customHeight="1" x14ac:dyDescent="0.35">
      <c r="A34" s="1537" t="s">
        <v>85</v>
      </c>
      <c r="B34" s="413" t="s">
        <v>611</v>
      </c>
      <c r="C34" s="242"/>
      <c r="D34" s="718">
        <v>59.174399389856362</v>
      </c>
      <c r="E34" s="424"/>
      <c r="F34" s="276"/>
      <c r="H34" s="268"/>
      <c r="I34" s="268"/>
    </row>
    <row r="35" spans="1:9" ht="22.5" customHeight="1" x14ac:dyDescent="0.35">
      <c r="A35" s="1537"/>
      <c r="B35" s="413" t="s">
        <v>613</v>
      </c>
      <c r="C35" s="242"/>
      <c r="D35" s="718">
        <v>40.827189525867546</v>
      </c>
      <c r="E35" s="424"/>
      <c r="F35" s="276"/>
      <c r="H35" s="268"/>
      <c r="I35" s="268"/>
    </row>
    <row r="36" spans="1:9" ht="23.25" customHeight="1" x14ac:dyDescent="0.35">
      <c r="A36" s="141" t="s">
        <v>617</v>
      </c>
      <c r="B36" s="412" t="s">
        <v>75</v>
      </c>
      <c r="C36" s="162"/>
      <c r="D36" s="428">
        <v>7.55</v>
      </c>
      <c r="E36" s="423"/>
      <c r="F36" s="192"/>
    </row>
    <row r="37" spans="1:9" ht="25.5" customHeight="1" x14ac:dyDescent="0.35">
      <c r="A37" s="1538" t="s">
        <v>90</v>
      </c>
      <c r="B37" s="413" t="s">
        <v>611</v>
      </c>
      <c r="C37" s="242" t="s">
        <v>618</v>
      </c>
      <c r="D37" s="718">
        <v>31.64556962</v>
      </c>
      <c r="E37" s="425"/>
      <c r="F37" s="276"/>
    </row>
    <row r="38" spans="1:9" ht="22.5" customHeight="1" x14ac:dyDescent="0.35">
      <c r="A38" s="1538"/>
      <c r="B38" s="413" t="s">
        <v>613</v>
      </c>
      <c r="C38" s="242" t="s">
        <v>618</v>
      </c>
      <c r="D38" s="718">
        <v>68.354430379999997</v>
      </c>
      <c r="E38" s="425"/>
      <c r="F38" s="276"/>
    </row>
    <row r="39" spans="1:9" ht="22.5" customHeight="1" x14ac:dyDescent="0.35">
      <c r="A39" s="141" t="s">
        <v>94</v>
      </c>
      <c r="B39" s="412" t="s">
        <v>95</v>
      </c>
      <c r="C39" s="162"/>
      <c r="D39" s="719">
        <v>1.2060426829268291</v>
      </c>
      <c r="E39" s="423"/>
      <c r="F39" s="192"/>
    </row>
    <row r="40" spans="1:9" ht="25.5" customHeight="1" x14ac:dyDescent="0.35">
      <c r="A40" s="200" t="s">
        <v>96</v>
      </c>
      <c r="B40" s="413" t="s">
        <v>97</v>
      </c>
      <c r="C40" s="242"/>
      <c r="D40" s="718">
        <v>13.37</v>
      </c>
      <c r="E40" s="424"/>
      <c r="F40" s="276"/>
    </row>
    <row r="41" spans="1:9" ht="25.5" customHeight="1" x14ac:dyDescent="0.35">
      <c r="A41" s="141" t="s">
        <v>621</v>
      </c>
      <c r="B41" s="412" t="s">
        <v>99</v>
      </c>
      <c r="C41" s="162"/>
      <c r="D41" s="537">
        <v>77</v>
      </c>
      <c r="E41" s="423"/>
      <c r="F41" s="192"/>
    </row>
    <row r="42" spans="1:9" ht="21" customHeight="1" x14ac:dyDescent="0.35">
      <c r="A42" s="200" t="s">
        <v>103</v>
      </c>
      <c r="B42" s="413" t="s">
        <v>41</v>
      </c>
      <c r="C42" s="242"/>
      <c r="D42" s="720">
        <v>13.737765348925892</v>
      </c>
      <c r="E42" s="426"/>
      <c r="F42" s="419"/>
    </row>
    <row r="43" spans="1:9" ht="21.75" customHeight="1" thickBot="1" x14ac:dyDescent="0.4">
      <c r="A43" s="201" t="s">
        <v>104</v>
      </c>
      <c r="B43" s="414" t="s">
        <v>105</v>
      </c>
      <c r="C43" s="432"/>
      <c r="D43" s="721">
        <v>7.1823439684759114</v>
      </c>
      <c r="E43" s="427"/>
      <c r="F43" s="420"/>
    </row>
  </sheetData>
  <sheetProtection algorithmName="SHA-512" hashValue="lrYwuKnmKSOHV0LHi2U45hDXE3HDvchELqGe8hlG4NWPDZq6W9VYNEVluhsZqKsCOHM3hpq8kSXOHpv6+kqBgA==" saltValue="/Ugv/Zzpgc76Br1LBHycbw==" spinCount="100000" sheet="1" objects="1" scenarios="1"/>
  <mergeCells count="12">
    <mergeCell ref="B31:B33"/>
    <mergeCell ref="A34:A35"/>
    <mergeCell ref="A37:A38"/>
    <mergeCell ref="A1:F1"/>
    <mergeCell ref="B22:B24"/>
    <mergeCell ref="A25:A26"/>
    <mergeCell ref="A27:A28"/>
    <mergeCell ref="B8:B10"/>
    <mergeCell ref="A11:A12"/>
    <mergeCell ref="A14:A15"/>
    <mergeCell ref="A5:A6"/>
    <mergeCell ref="A3:A4"/>
  </mergeCells>
  <phoneticPr fontId="3"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4814-619B-4865-93BA-91C47E31E620}">
  <sheetPr>
    <tabColor theme="1"/>
  </sheetPr>
  <dimension ref="A1:H29"/>
  <sheetViews>
    <sheetView showGridLines="0" zoomScaleNormal="100" workbookViewId="0">
      <selection activeCell="A2" sqref="A2"/>
    </sheetView>
  </sheetViews>
  <sheetFormatPr defaultColWidth="0" defaultRowHeight="14.5" zeroHeight="1" x14ac:dyDescent="0.35"/>
  <cols>
    <col min="1" max="1" width="52.453125" customWidth="1"/>
    <col min="2" max="2" width="15" customWidth="1"/>
    <col min="3" max="4" width="14.1796875" customWidth="1"/>
    <col min="5" max="5" width="15.7265625" customWidth="1"/>
    <col min="6" max="6" width="15.54296875" customWidth="1"/>
    <col min="7" max="8" width="0" hidden="1" customWidth="1"/>
    <col min="9" max="16384" width="9.1796875" hidden="1"/>
  </cols>
  <sheetData>
    <row r="1" spans="1:6" ht="37.5" customHeight="1" x14ac:dyDescent="0.35">
      <c r="A1" s="1546" t="s">
        <v>16</v>
      </c>
      <c r="B1" s="1546"/>
      <c r="C1" s="1546"/>
      <c r="D1" s="1546"/>
      <c r="E1" s="1546"/>
      <c r="F1" s="1546"/>
    </row>
    <row r="2" spans="1:6" x14ac:dyDescent="0.35">
      <c r="A2" s="437" t="s">
        <v>23</v>
      </c>
      <c r="B2" s="438" t="s">
        <v>22</v>
      </c>
      <c r="C2" s="439" t="s">
        <v>490</v>
      </c>
      <c r="D2" s="434">
        <v>2022</v>
      </c>
      <c r="E2" s="435">
        <v>2021</v>
      </c>
      <c r="F2" s="436">
        <v>2020</v>
      </c>
    </row>
    <row r="3" spans="1:6" ht="36.75" customHeight="1" x14ac:dyDescent="0.35">
      <c r="A3" s="440" t="s">
        <v>107</v>
      </c>
      <c r="B3" s="441" t="s">
        <v>41</v>
      </c>
      <c r="C3" s="442">
        <v>100</v>
      </c>
      <c r="D3" s="540">
        <v>95</v>
      </c>
      <c r="E3" s="443">
        <v>96</v>
      </c>
      <c r="F3" s="444">
        <v>94</v>
      </c>
    </row>
    <row r="4" spans="1:6" ht="24.75" customHeight="1" x14ac:dyDescent="0.35">
      <c r="A4" s="1545" t="s">
        <v>108</v>
      </c>
      <c r="B4" s="330" t="s">
        <v>611</v>
      </c>
      <c r="C4" s="326" t="s">
        <v>622</v>
      </c>
      <c r="D4" s="169">
        <v>46</v>
      </c>
      <c r="E4" s="447">
        <v>38</v>
      </c>
      <c r="F4" s="448">
        <v>36</v>
      </c>
    </row>
    <row r="5" spans="1:6" ht="22.5" customHeight="1" x14ac:dyDescent="0.35">
      <c r="A5" s="1545"/>
      <c r="B5" s="330" t="s">
        <v>613</v>
      </c>
      <c r="C5" s="326" t="s">
        <v>622</v>
      </c>
      <c r="D5" s="169">
        <v>54</v>
      </c>
      <c r="E5" s="447">
        <v>62</v>
      </c>
      <c r="F5" s="448">
        <v>64</v>
      </c>
    </row>
    <row r="6" spans="1:6" ht="26.25" customHeight="1" x14ac:dyDescent="0.35">
      <c r="A6" s="1544" t="s">
        <v>623</v>
      </c>
      <c r="B6" s="336" t="s">
        <v>611</v>
      </c>
      <c r="C6" s="240" t="s">
        <v>618</v>
      </c>
      <c r="D6" s="376">
        <v>16.170000000000002</v>
      </c>
      <c r="E6" s="337">
        <v>0</v>
      </c>
      <c r="F6" s="445">
        <v>0</v>
      </c>
    </row>
    <row r="7" spans="1:6" ht="22.5" customHeight="1" x14ac:dyDescent="0.35">
      <c r="A7" s="1544"/>
      <c r="B7" s="336" t="s">
        <v>613</v>
      </c>
      <c r="C7" s="240" t="s">
        <v>618</v>
      </c>
      <c r="D7" s="376">
        <v>83.33</v>
      </c>
      <c r="E7" s="337">
        <v>100</v>
      </c>
      <c r="F7" s="445">
        <v>100</v>
      </c>
    </row>
    <row r="8" spans="1:6" x14ac:dyDescent="0.35">
      <c r="A8" s="370" t="s">
        <v>114</v>
      </c>
      <c r="B8" s="330" t="s">
        <v>41</v>
      </c>
      <c r="C8" s="326">
        <v>100</v>
      </c>
      <c r="D8" s="169">
        <v>92.5</v>
      </c>
      <c r="E8" s="447">
        <v>87.5</v>
      </c>
      <c r="F8" s="453"/>
    </row>
    <row r="9" spans="1:6" ht="34.5" customHeight="1" x14ac:dyDescent="0.35">
      <c r="A9" s="238" t="s">
        <v>115</v>
      </c>
      <c r="B9" s="336" t="s">
        <v>95</v>
      </c>
      <c r="C9" s="240"/>
      <c r="D9" s="376">
        <v>6.3</v>
      </c>
      <c r="E9" s="337">
        <v>6.9</v>
      </c>
      <c r="F9" s="446">
        <v>6.3</v>
      </c>
    </row>
    <row r="10" spans="1:6" x14ac:dyDescent="0.35">
      <c r="A10" s="370" t="s">
        <v>116</v>
      </c>
      <c r="B10" s="330" t="s">
        <v>41</v>
      </c>
      <c r="C10" s="326">
        <v>100</v>
      </c>
      <c r="D10" s="169">
        <v>95</v>
      </c>
      <c r="E10" s="447">
        <v>100</v>
      </c>
      <c r="F10" s="453"/>
    </row>
    <row r="11" spans="1:6" ht="34.5" customHeight="1" x14ac:dyDescent="0.35">
      <c r="A11" s="238" t="s">
        <v>624</v>
      </c>
      <c r="B11" s="336" t="s">
        <v>41</v>
      </c>
      <c r="C11" s="240"/>
      <c r="D11" s="376"/>
      <c r="E11" s="337"/>
      <c r="F11" s="446" t="s">
        <v>625</v>
      </c>
    </row>
    <row r="12" spans="1:6" x14ac:dyDescent="0.35">
      <c r="A12" s="437" t="s">
        <v>25</v>
      </c>
      <c r="B12" s="438" t="s">
        <v>22</v>
      </c>
      <c r="C12" s="439" t="s">
        <v>490</v>
      </c>
      <c r="D12" s="434">
        <v>2022</v>
      </c>
      <c r="E12" s="435">
        <v>2021</v>
      </c>
      <c r="F12" s="436">
        <v>2020</v>
      </c>
    </row>
    <row r="13" spans="1:6" ht="23.25" customHeight="1" x14ac:dyDescent="0.35">
      <c r="A13" s="1547" t="s">
        <v>108</v>
      </c>
      <c r="B13" s="377" t="s">
        <v>611</v>
      </c>
      <c r="C13" s="338" t="s">
        <v>622</v>
      </c>
      <c r="D13" s="378">
        <v>0</v>
      </c>
      <c r="E13" s="378">
        <v>0</v>
      </c>
      <c r="F13" s="378"/>
    </row>
    <row r="14" spans="1:6" ht="23.25" customHeight="1" x14ac:dyDescent="0.35">
      <c r="A14" s="1547"/>
      <c r="B14" s="377" t="s">
        <v>613</v>
      </c>
      <c r="C14" s="377" t="s">
        <v>622</v>
      </c>
      <c r="D14" s="378">
        <v>100</v>
      </c>
      <c r="E14" s="378">
        <v>100</v>
      </c>
      <c r="F14" s="378"/>
    </row>
    <row r="15" spans="1:6" x14ac:dyDescent="0.35">
      <c r="A15" s="437" t="s">
        <v>24</v>
      </c>
      <c r="B15" s="438" t="s">
        <v>22</v>
      </c>
      <c r="C15" s="439" t="s">
        <v>490</v>
      </c>
      <c r="D15" s="434">
        <v>2022</v>
      </c>
      <c r="E15" s="435">
        <v>2021</v>
      </c>
      <c r="F15" s="436">
        <v>2020</v>
      </c>
    </row>
    <row r="16" spans="1:6" ht="36.75" customHeight="1" x14ac:dyDescent="0.35">
      <c r="A16" s="454" t="s">
        <v>107</v>
      </c>
      <c r="B16" s="441" t="s">
        <v>41</v>
      </c>
      <c r="C16" s="442">
        <v>100</v>
      </c>
      <c r="D16" s="793">
        <v>98.6</v>
      </c>
      <c r="E16" s="443"/>
      <c r="F16" s="444"/>
    </row>
    <row r="17" spans="1:6" ht="24.75" customHeight="1" x14ac:dyDescent="0.35">
      <c r="A17" s="1548" t="s">
        <v>108</v>
      </c>
      <c r="B17" s="330" t="s">
        <v>611</v>
      </c>
      <c r="C17" s="326" t="s">
        <v>622</v>
      </c>
      <c r="D17" s="794">
        <v>22.222222222222221</v>
      </c>
      <c r="E17" s="447"/>
      <c r="F17" s="448"/>
    </row>
    <row r="18" spans="1:6" ht="22.5" customHeight="1" x14ac:dyDescent="0.35">
      <c r="A18" s="1548"/>
      <c r="B18" s="330" t="s">
        <v>613</v>
      </c>
      <c r="C18" s="326" t="s">
        <v>622</v>
      </c>
      <c r="D18" s="794">
        <v>77.777777777777786</v>
      </c>
      <c r="E18" s="447"/>
      <c r="F18" s="448"/>
    </row>
    <row r="19" spans="1:6" ht="26.25" customHeight="1" x14ac:dyDescent="0.35">
      <c r="A19" s="1543" t="s">
        <v>626</v>
      </c>
      <c r="B19" s="336" t="s">
        <v>611</v>
      </c>
      <c r="C19" s="240" t="s">
        <v>618</v>
      </c>
      <c r="D19" s="795">
        <v>0</v>
      </c>
      <c r="E19" s="337"/>
      <c r="F19" s="445"/>
    </row>
    <row r="20" spans="1:6" ht="22.5" customHeight="1" x14ac:dyDescent="0.35">
      <c r="A20" s="1543"/>
      <c r="B20" s="336" t="s">
        <v>613</v>
      </c>
      <c r="C20" s="240" t="s">
        <v>618</v>
      </c>
      <c r="D20" s="795">
        <v>100</v>
      </c>
      <c r="E20" s="337"/>
      <c r="F20" s="445"/>
    </row>
    <row r="21" spans="1:6" ht="35.25" customHeight="1" x14ac:dyDescent="0.35">
      <c r="A21" s="455" t="s">
        <v>114</v>
      </c>
      <c r="B21" s="449" t="s">
        <v>41</v>
      </c>
      <c r="C21" s="450">
        <v>100</v>
      </c>
      <c r="D21" s="794">
        <v>100</v>
      </c>
      <c r="E21" s="451"/>
      <c r="F21" s="452"/>
    </row>
    <row r="22" spans="1:6" ht="34.5" customHeight="1" x14ac:dyDescent="0.35">
      <c r="A22" s="339" t="s">
        <v>627</v>
      </c>
      <c r="B22" s="336" t="s">
        <v>95</v>
      </c>
      <c r="C22" s="240"/>
      <c r="D22" s="796">
        <v>7.4272133095662509</v>
      </c>
      <c r="E22" s="337"/>
      <c r="F22" s="446"/>
    </row>
    <row r="23" spans="1:6" x14ac:dyDescent="0.35">
      <c r="A23" s="374" t="s">
        <v>116</v>
      </c>
      <c r="B23" s="456" t="s">
        <v>41</v>
      </c>
      <c r="C23" s="375">
        <v>100</v>
      </c>
      <c r="D23" s="797">
        <v>78.930000000000007</v>
      </c>
      <c r="E23" s="457"/>
      <c r="F23" s="458"/>
    </row>
    <row r="29" spans="1:6" ht="15" hidden="1" customHeight="1" x14ac:dyDescent="0.35"/>
  </sheetData>
  <sheetProtection algorithmName="SHA-512" hashValue="TlYPBXtF5QBSyDkNuX+v/2nwxAfZCjVdJ+g/46ClosvAxw2gCNC2L5xLi1R1528tCqDc/ePY4T7KTK4bjGEHSw==" saltValue="PS0v/HTKW8TJ16ALutcviA==" spinCount="100000" sheet="1" objects="1" scenarios="1"/>
  <mergeCells count="6">
    <mergeCell ref="A19:A20"/>
    <mergeCell ref="A6:A7"/>
    <mergeCell ref="A4:A5"/>
    <mergeCell ref="A1:F1"/>
    <mergeCell ref="A13:A14"/>
    <mergeCell ref="A17:A18"/>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A0319-E57B-429B-BC19-A427D9487CE8}">
  <sheetPr>
    <tabColor theme="6" tint="0.39997558519241921"/>
  </sheetPr>
  <dimension ref="A1:H48"/>
  <sheetViews>
    <sheetView showGridLines="0" zoomScaleNormal="100" workbookViewId="0">
      <selection activeCell="C3" sqref="C3"/>
    </sheetView>
  </sheetViews>
  <sheetFormatPr defaultColWidth="0" defaultRowHeight="14.5" zeroHeight="1" x14ac:dyDescent="0.35"/>
  <cols>
    <col min="1" max="1" width="41.26953125" customWidth="1"/>
    <col min="2" max="3" width="21.26953125" customWidth="1"/>
    <col min="4" max="4" width="61.7265625" customWidth="1"/>
    <col min="5" max="6" width="30" customWidth="1"/>
    <col min="7" max="7" width="61.7265625" customWidth="1"/>
    <col min="8" max="16384" width="9.1796875" hidden="1"/>
  </cols>
  <sheetData>
    <row r="1" spans="1:7" ht="37.5" customHeight="1" x14ac:dyDescent="0.35">
      <c r="A1" s="471" t="s">
        <v>628</v>
      </c>
      <c r="B1" s="471"/>
      <c r="C1" s="471"/>
      <c r="D1" s="471"/>
      <c r="E1" s="471"/>
      <c r="F1" s="471"/>
      <c r="G1" s="471"/>
    </row>
    <row r="2" spans="1:7" s="472" customFormat="1" ht="15" thickBot="1" x14ac:dyDescent="0.4">
      <c r="A2" s="487" t="s">
        <v>629</v>
      </c>
      <c r="B2" s="478" t="s">
        <v>630</v>
      </c>
      <c r="C2" s="478" t="s">
        <v>631</v>
      </c>
      <c r="D2" s="488" t="s">
        <v>632</v>
      </c>
      <c r="E2" s="477" t="s">
        <v>633</v>
      </c>
      <c r="F2" s="478" t="s">
        <v>631</v>
      </c>
      <c r="G2" s="488" t="s">
        <v>632</v>
      </c>
    </row>
    <row r="3" spans="1:7" ht="62.25" customHeight="1" x14ac:dyDescent="0.35">
      <c r="A3" s="490" t="s">
        <v>634</v>
      </c>
      <c r="B3" s="481" t="s">
        <v>635</v>
      </c>
      <c r="C3" s="481" t="s">
        <v>636</v>
      </c>
      <c r="D3" s="491" t="s">
        <v>637</v>
      </c>
      <c r="E3" s="480"/>
      <c r="F3" s="481"/>
      <c r="G3" s="482"/>
    </row>
    <row r="4" spans="1:7" ht="25" customHeight="1" x14ac:dyDescent="0.35">
      <c r="A4" s="492" t="s">
        <v>638</v>
      </c>
      <c r="B4" s="484" t="s">
        <v>635</v>
      </c>
      <c r="C4" s="484" t="s">
        <v>636</v>
      </c>
      <c r="D4" s="493" t="s">
        <v>639</v>
      </c>
      <c r="E4" s="483"/>
      <c r="F4" s="484"/>
      <c r="G4" s="485"/>
    </row>
    <row r="5" spans="1:7" ht="25" customHeight="1" x14ac:dyDescent="0.35">
      <c r="A5" s="494" t="s">
        <v>640</v>
      </c>
      <c r="B5" s="481" t="s">
        <v>635</v>
      </c>
      <c r="C5" s="481" t="s">
        <v>636</v>
      </c>
      <c r="D5" s="491" t="s">
        <v>639</v>
      </c>
      <c r="E5" s="480"/>
      <c r="F5" s="481"/>
      <c r="G5" s="482"/>
    </row>
    <row r="6" spans="1:7" ht="25" customHeight="1" x14ac:dyDescent="0.35">
      <c r="A6" s="492" t="s">
        <v>641</v>
      </c>
      <c r="B6" s="484" t="s">
        <v>635</v>
      </c>
      <c r="C6" s="484" t="s">
        <v>636</v>
      </c>
      <c r="D6" s="493" t="s">
        <v>639</v>
      </c>
      <c r="E6" s="483"/>
      <c r="F6" s="484"/>
      <c r="G6" s="485"/>
    </row>
    <row r="7" spans="1:7" ht="25" customHeight="1" x14ac:dyDescent="0.35">
      <c r="A7" s="490" t="s">
        <v>642</v>
      </c>
      <c r="B7" s="481" t="s">
        <v>635</v>
      </c>
      <c r="C7" s="481" t="s">
        <v>636</v>
      </c>
      <c r="D7" s="491"/>
      <c r="E7" s="480"/>
      <c r="F7" s="481"/>
      <c r="G7" s="482"/>
    </row>
    <row r="8" spans="1:7" ht="25" customHeight="1" x14ac:dyDescent="0.35">
      <c r="A8" s="492" t="s">
        <v>643</v>
      </c>
      <c r="B8" s="484" t="s">
        <v>644</v>
      </c>
      <c r="C8" s="484" t="s">
        <v>645</v>
      </c>
      <c r="D8" s="493"/>
      <c r="E8" s="483" t="s">
        <v>643</v>
      </c>
      <c r="F8" s="484" t="s">
        <v>636</v>
      </c>
      <c r="G8" s="485"/>
    </row>
    <row r="9" spans="1:7" ht="25" customHeight="1" x14ac:dyDescent="0.35">
      <c r="A9" s="494" t="s">
        <v>646</v>
      </c>
      <c r="B9" s="481" t="s">
        <v>644</v>
      </c>
      <c r="C9" s="481" t="s">
        <v>645</v>
      </c>
      <c r="D9" s="491" t="s">
        <v>647</v>
      </c>
      <c r="E9" s="480"/>
      <c r="F9" s="481"/>
      <c r="G9" s="482"/>
    </row>
    <row r="10" spans="1:7" ht="25" customHeight="1" x14ac:dyDescent="0.35">
      <c r="A10" s="489" t="s">
        <v>648</v>
      </c>
      <c r="B10" s="484" t="s">
        <v>644</v>
      </c>
      <c r="C10" s="484" t="s">
        <v>645</v>
      </c>
      <c r="D10" s="493"/>
      <c r="E10" s="483" t="s">
        <v>648</v>
      </c>
      <c r="F10" s="484" t="s">
        <v>649</v>
      </c>
      <c r="G10" s="485"/>
    </row>
    <row r="11" spans="1:7" ht="33" customHeight="1" x14ac:dyDescent="0.35">
      <c r="A11" s="494" t="s">
        <v>650</v>
      </c>
      <c r="B11" s="481" t="s">
        <v>644</v>
      </c>
      <c r="C11" s="481" t="s">
        <v>636</v>
      </c>
      <c r="D11" s="491" t="s">
        <v>651</v>
      </c>
      <c r="E11" s="480" t="s">
        <v>650</v>
      </c>
      <c r="F11" s="481" t="s">
        <v>636</v>
      </c>
      <c r="G11" s="482"/>
    </row>
    <row r="12" spans="1:7" ht="40.5" customHeight="1" x14ac:dyDescent="0.35">
      <c r="A12" s="492" t="s">
        <v>652</v>
      </c>
      <c r="B12" s="484" t="s">
        <v>644</v>
      </c>
      <c r="C12" s="484" t="s">
        <v>636</v>
      </c>
      <c r="D12" s="493" t="s">
        <v>653</v>
      </c>
      <c r="E12" s="483" t="s">
        <v>654</v>
      </c>
      <c r="F12" s="484" t="s">
        <v>636</v>
      </c>
      <c r="G12" s="485" t="s">
        <v>655</v>
      </c>
    </row>
    <row r="13" spans="1:7" ht="25" customHeight="1" x14ac:dyDescent="0.35">
      <c r="A13" s="490" t="s">
        <v>656</v>
      </c>
      <c r="B13" s="481" t="s">
        <v>644</v>
      </c>
      <c r="C13" s="481" t="s">
        <v>636</v>
      </c>
      <c r="D13" s="491"/>
      <c r="E13" s="480" t="s">
        <v>656</v>
      </c>
      <c r="F13" s="481" t="s">
        <v>636</v>
      </c>
      <c r="G13" s="482"/>
    </row>
    <row r="14" spans="1:7" ht="25" customHeight="1" x14ac:dyDescent="0.35">
      <c r="A14" s="492" t="s">
        <v>657</v>
      </c>
      <c r="B14" s="484" t="s">
        <v>644</v>
      </c>
      <c r="C14" s="484" t="s">
        <v>636</v>
      </c>
      <c r="D14" s="493" t="s">
        <v>658</v>
      </c>
      <c r="E14" s="483" t="s">
        <v>657</v>
      </c>
      <c r="F14" s="484" t="s">
        <v>636</v>
      </c>
      <c r="G14" s="485" t="s">
        <v>639</v>
      </c>
    </row>
    <row r="15" spans="1:7" ht="33.75" customHeight="1" x14ac:dyDescent="0.35">
      <c r="A15" s="494" t="s">
        <v>659</v>
      </c>
      <c r="B15" s="481" t="s">
        <v>644</v>
      </c>
      <c r="C15" s="481" t="s">
        <v>636</v>
      </c>
      <c r="D15" s="491" t="s">
        <v>639</v>
      </c>
      <c r="E15" s="480" t="s">
        <v>660</v>
      </c>
      <c r="F15" s="481" t="s">
        <v>636</v>
      </c>
      <c r="G15" s="482" t="s">
        <v>639</v>
      </c>
    </row>
    <row r="16" spans="1:7" ht="35.25" customHeight="1" x14ac:dyDescent="0.35">
      <c r="A16" s="489" t="s">
        <v>661</v>
      </c>
      <c r="B16" s="484" t="s">
        <v>644</v>
      </c>
      <c r="C16" s="484" t="s">
        <v>636</v>
      </c>
      <c r="D16" s="493"/>
      <c r="E16" s="483" t="s">
        <v>661</v>
      </c>
      <c r="F16" s="484" t="s">
        <v>636</v>
      </c>
      <c r="G16" s="485" t="s">
        <v>639</v>
      </c>
    </row>
    <row r="17" spans="1:8" ht="25" customHeight="1" x14ac:dyDescent="0.35">
      <c r="A17" s="494" t="s">
        <v>662</v>
      </c>
      <c r="B17" s="481" t="s">
        <v>644</v>
      </c>
      <c r="C17" s="481" t="s">
        <v>636</v>
      </c>
      <c r="D17" s="491" t="s">
        <v>639</v>
      </c>
      <c r="E17" s="480" t="s">
        <v>662</v>
      </c>
      <c r="F17" s="481" t="s">
        <v>636</v>
      </c>
      <c r="G17" s="482" t="s">
        <v>639</v>
      </c>
    </row>
    <row r="18" spans="1:8" ht="25" customHeight="1" x14ac:dyDescent="0.35">
      <c r="A18" s="492" t="s">
        <v>663</v>
      </c>
      <c r="B18" s="484" t="s">
        <v>644</v>
      </c>
      <c r="C18" s="484" t="s">
        <v>636</v>
      </c>
      <c r="D18" s="493" t="s">
        <v>664</v>
      </c>
      <c r="E18" s="483" t="s">
        <v>665</v>
      </c>
      <c r="F18" s="484" t="s">
        <v>636</v>
      </c>
      <c r="G18" s="485" t="s">
        <v>639</v>
      </c>
    </row>
    <row r="19" spans="1:8" ht="25" customHeight="1" x14ac:dyDescent="0.35">
      <c r="A19" s="494" t="s">
        <v>666</v>
      </c>
      <c r="B19" s="481" t="s">
        <v>644</v>
      </c>
      <c r="C19" s="481" t="s">
        <v>667</v>
      </c>
      <c r="D19" s="491" t="s">
        <v>668</v>
      </c>
      <c r="E19" s="480"/>
      <c r="F19" s="481"/>
      <c r="G19" s="482" t="s">
        <v>669</v>
      </c>
    </row>
    <row r="20" spans="1:8" ht="25" customHeight="1" x14ac:dyDescent="0.35">
      <c r="A20" s="492" t="s">
        <v>670</v>
      </c>
      <c r="B20" s="484" t="s">
        <v>644</v>
      </c>
      <c r="C20" s="484" t="s">
        <v>667</v>
      </c>
      <c r="D20" s="493" t="s">
        <v>671</v>
      </c>
      <c r="E20" s="483" t="s">
        <v>670</v>
      </c>
      <c r="F20" s="484"/>
      <c r="G20" s="485" t="s">
        <v>669</v>
      </c>
    </row>
    <row r="21" spans="1:8" ht="25" customHeight="1" x14ac:dyDescent="0.35">
      <c r="A21" s="494" t="s">
        <v>672</v>
      </c>
      <c r="B21" s="481" t="s">
        <v>644</v>
      </c>
      <c r="C21" s="481" t="s">
        <v>667</v>
      </c>
      <c r="D21" s="491" t="s">
        <v>671</v>
      </c>
      <c r="E21" s="480" t="s">
        <v>672</v>
      </c>
      <c r="F21" s="481"/>
      <c r="G21" s="482" t="s">
        <v>669</v>
      </c>
      <c r="H21" t="s">
        <v>673</v>
      </c>
    </row>
    <row r="22" spans="1:8" ht="25" customHeight="1" x14ac:dyDescent="0.35">
      <c r="A22" s="492" t="s">
        <v>674</v>
      </c>
      <c r="B22" s="484" t="s">
        <v>644</v>
      </c>
      <c r="C22" s="484" t="s">
        <v>667</v>
      </c>
      <c r="D22" s="493" t="s">
        <v>671</v>
      </c>
      <c r="E22" s="483" t="s">
        <v>674</v>
      </c>
      <c r="F22" s="484"/>
      <c r="G22" s="485" t="s">
        <v>669</v>
      </c>
      <c r="H22" t="s">
        <v>673</v>
      </c>
    </row>
    <row r="23" spans="1:8" ht="25" customHeight="1" x14ac:dyDescent="0.35">
      <c r="A23" s="494" t="s">
        <v>675</v>
      </c>
      <c r="B23" s="481" t="s">
        <v>644</v>
      </c>
      <c r="C23" s="481" t="s">
        <v>667</v>
      </c>
      <c r="D23" s="491" t="s">
        <v>671</v>
      </c>
      <c r="E23" s="480" t="s">
        <v>675</v>
      </c>
      <c r="F23" s="481"/>
      <c r="G23" s="482" t="s">
        <v>669</v>
      </c>
      <c r="H23" t="s">
        <v>673</v>
      </c>
    </row>
    <row r="24" spans="1:8" ht="25" customHeight="1" x14ac:dyDescent="0.35">
      <c r="A24" s="492" t="s">
        <v>676</v>
      </c>
      <c r="B24" s="484" t="s">
        <v>644</v>
      </c>
      <c r="C24" s="484" t="s">
        <v>667</v>
      </c>
      <c r="D24" s="493" t="s">
        <v>671</v>
      </c>
      <c r="E24" s="483" t="s">
        <v>676</v>
      </c>
      <c r="F24" s="484"/>
      <c r="G24" s="485" t="s">
        <v>669</v>
      </c>
      <c r="H24" t="s">
        <v>673</v>
      </c>
    </row>
    <row r="25" spans="1:8" ht="25" customHeight="1" x14ac:dyDescent="0.35">
      <c r="A25" s="494" t="s">
        <v>677</v>
      </c>
      <c r="B25" s="481" t="s">
        <v>644</v>
      </c>
      <c r="C25" s="481" t="s">
        <v>667</v>
      </c>
      <c r="D25" s="491" t="s">
        <v>671</v>
      </c>
      <c r="E25" s="480" t="s">
        <v>677</v>
      </c>
      <c r="F25" s="481"/>
      <c r="G25" s="482" t="s">
        <v>669</v>
      </c>
      <c r="H25" t="s">
        <v>673</v>
      </c>
    </row>
    <row r="26" spans="1:8" ht="25" customHeight="1" x14ac:dyDescent="0.35">
      <c r="A26" s="492" t="s">
        <v>678</v>
      </c>
      <c r="B26" s="484" t="s">
        <v>644</v>
      </c>
      <c r="C26" s="484" t="s">
        <v>667</v>
      </c>
      <c r="D26" s="493" t="s">
        <v>671</v>
      </c>
      <c r="E26" s="483" t="s">
        <v>678</v>
      </c>
      <c r="F26" s="484"/>
      <c r="G26" s="485" t="s">
        <v>669</v>
      </c>
      <c r="H26" t="s">
        <v>673</v>
      </c>
    </row>
    <row r="27" spans="1:8" ht="25" customHeight="1" x14ac:dyDescent="0.35">
      <c r="A27" s="494" t="s">
        <v>679</v>
      </c>
      <c r="B27" s="481" t="s">
        <v>644</v>
      </c>
      <c r="C27" s="481" t="s">
        <v>680</v>
      </c>
      <c r="D27" s="643" t="s">
        <v>639</v>
      </c>
      <c r="E27" s="480" t="s">
        <v>679</v>
      </c>
      <c r="F27" s="481"/>
      <c r="G27" s="482" t="s">
        <v>669</v>
      </c>
      <c r="H27" t="s">
        <v>673</v>
      </c>
    </row>
    <row r="28" spans="1:8" ht="25" customHeight="1" x14ac:dyDescent="0.35">
      <c r="A28" s="492" t="s">
        <v>681</v>
      </c>
      <c r="B28" s="484" t="s">
        <v>644</v>
      </c>
      <c r="C28" s="484" t="s">
        <v>680</v>
      </c>
      <c r="D28" s="642" t="s">
        <v>639</v>
      </c>
      <c r="E28" s="483" t="s">
        <v>681</v>
      </c>
      <c r="F28" s="484"/>
      <c r="G28" s="485" t="s">
        <v>669</v>
      </c>
      <c r="H28" t="s">
        <v>673</v>
      </c>
    </row>
    <row r="29" spans="1:8" ht="25" customHeight="1" x14ac:dyDescent="0.35">
      <c r="A29" s="494" t="s">
        <v>682</v>
      </c>
      <c r="B29" s="481" t="s">
        <v>644</v>
      </c>
      <c r="C29" s="481" t="s">
        <v>667</v>
      </c>
      <c r="D29" s="491" t="s">
        <v>669</v>
      </c>
      <c r="E29" s="480" t="s">
        <v>682</v>
      </c>
      <c r="F29" s="481"/>
      <c r="G29" s="482" t="s">
        <v>669</v>
      </c>
      <c r="H29" t="s">
        <v>673</v>
      </c>
    </row>
    <row r="30" spans="1:8" ht="25" customHeight="1" x14ac:dyDescent="0.35">
      <c r="A30" s="495" t="s">
        <v>683</v>
      </c>
      <c r="B30" s="486" t="s">
        <v>644</v>
      </c>
      <c r="C30" s="486" t="s">
        <v>680</v>
      </c>
      <c r="D30" s="642" t="s">
        <v>639</v>
      </c>
      <c r="E30" s="483" t="s">
        <v>683</v>
      </c>
      <c r="F30" s="484"/>
      <c r="G30" s="485" t="s">
        <v>669</v>
      </c>
      <c r="H30" t="s">
        <v>673</v>
      </c>
    </row>
    <row r="31" spans="1:8" s="472" customFormat="1" ht="15" thickBot="1" x14ac:dyDescent="0.4">
      <c r="A31" s="487" t="s">
        <v>684</v>
      </c>
      <c r="B31" s="478" t="s">
        <v>685</v>
      </c>
      <c r="C31" s="1549" t="s">
        <v>632</v>
      </c>
      <c r="D31" s="1550"/>
      <c r="E31" s="487" t="s">
        <v>686</v>
      </c>
      <c r="F31" s="496" t="s">
        <v>685</v>
      </c>
      <c r="G31" s="1549" t="s">
        <v>632</v>
      </c>
      <c r="H31" s="1550"/>
    </row>
    <row r="32" spans="1:8" ht="57.75" customHeight="1" x14ac:dyDescent="0.35">
      <c r="A32" s="576" t="s">
        <v>645</v>
      </c>
      <c r="B32" s="736" t="s">
        <v>687</v>
      </c>
      <c r="C32" s="1554" t="s">
        <v>688</v>
      </c>
      <c r="D32" s="1555"/>
      <c r="E32" s="576" t="s">
        <v>645</v>
      </c>
      <c r="F32" s="577" t="s">
        <v>636</v>
      </c>
      <c r="G32" s="497"/>
      <c r="H32" s="498"/>
    </row>
    <row r="33" spans="1:8" s="25" customFormat="1" ht="25" customHeight="1" x14ac:dyDescent="0.35">
      <c r="A33" s="737" t="s">
        <v>689</v>
      </c>
      <c r="B33" s="579" t="s">
        <v>636</v>
      </c>
      <c r="C33" s="1556"/>
      <c r="D33" s="1557"/>
      <c r="E33" s="578" t="s">
        <v>689</v>
      </c>
      <c r="F33" s="580" t="s">
        <v>636</v>
      </c>
      <c r="G33" s="499"/>
      <c r="H33" s="500"/>
    </row>
    <row r="34" spans="1:8" ht="25" customHeight="1" x14ac:dyDescent="0.35">
      <c r="A34" s="581" t="s">
        <v>690</v>
      </c>
      <c r="B34" s="582" t="s">
        <v>636</v>
      </c>
      <c r="C34" s="1558"/>
      <c r="D34" s="1559"/>
      <c r="E34" s="581" t="s">
        <v>690</v>
      </c>
      <c r="F34" s="583"/>
      <c r="G34" s="501"/>
      <c r="H34" s="498"/>
    </row>
    <row r="35" spans="1:8" s="25" customFormat="1" ht="25" customHeight="1" x14ac:dyDescent="0.35">
      <c r="A35" s="737" t="s">
        <v>691</v>
      </c>
      <c r="B35" s="579" t="s">
        <v>636</v>
      </c>
      <c r="C35" s="1560"/>
      <c r="D35" s="1561"/>
      <c r="E35" s="578" t="s">
        <v>691</v>
      </c>
      <c r="F35" s="580" t="s">
        <v>636</v>
      </c>
      <c r="G35" s="499"/>
      <c r="H35" s="500"/>
    </row>
    <row r="36" spans="1:8" ht="25" customHeight="1" x14ac:dyDescent="0.35">
      <c r="A36" s="738" t="s">
        <v>692</v>
      </c>
      <c r="B36" s="790"/>
      <c r="C36" s="1562" t="s">
        <v>693</v>
      </c>
      <c r="D36" s="1563"/>
      <c r="E36" s="502"/>
      <c r="F36" s="503"/>
      <c r="G36" s="503"/>
      <c r="H36" s="504"/>
    </row>
    <row r="37" spans="1:8" s="472" customFormat="1" ht="15" thickBot="1" x14ac:dyDescent="0.4">
      <c r="A37" s="487" t="s">
        <v>694</v>
      </c>
      <c r="B37" s="496"/>
      <c r="C37" s="496"/>
      <c r="D37" s="496"/>
      <c r="E37" s="478" t="s">
        <v>695</v>
      </c>
      <c r="F37" s="739"/>
      <c r="G37" s="488"/>
    </row>
    <row r="38" spans="1:8" ht="70" customHeight="1" x14ac:dyDescent="0.35">
      <c r="A38" s="740" t="s">
        <v>696</v>
      </c>
      <c r="B38" s="45"/>
      <c r="C38" s="1353" t="s">
        <v>697</v>
      </c>
      <c r="D38" s="1353"/>
      <c r="E38" s="467">
        <v>2021</v>
      </c>
      <c r="F38" s="474"/>
      <c r="G38" s="741"/>
    </row>
    <row r="39" spans="1:8" ht="70" customHeight="1" x14ac:dyDescent="0.35">
      <c r="A39" s="742" t="s">
        <v>698</v>
      </c>
      <c r="B39" s="202"/>
      <c r="C39" s="1553" t="s">
        <v>699</v>
      </c>
      <c r="D39" s="1553"/>
      <c r="E39" s="468">
        <v>2021</v>
      </c>
      <c r="F39" s="475"/>
      <c r="G39" s="743"/>
    </row>
    <row r="40" spans="1:8" ht="70" customHeight="1" x14ac:dyDescent="0.35">
      <c r="A40" s="744" t="s">
        <v>700</v>
      </c>
      <c r="B40" s="204"/>
      <c r="C40" s="1565" t="s">
        <v>701</v>
      </c>
      <c r="D40" s="1565"/>
      <c r="E40" s="469">
        <v>2021</v>
      </c>
      <c r="F40" s="476"/>
      <c r="G40" s="745"/>
    </row>
    <row r="41" spans="1:8" ht="79.5" customHeight="1" x14ac:dyDescent="0.35">
      <c r="A41" s="742" t="s">
        <v>702</v>
      </c>
      <c r="B41" s="202"/>
      <c r="C41" s="1551" t="s">
        <v>703</v>
      </c>
      <c r="D41" s="1551"/>
      <c r="E41" s="468">
        <v>2021</v>
      </c>
      <c r="F41" s="475"/>
      <c r="G41" s="743"/>
    </row>
    <row r="42" spans="1:8" ht="100.5" customHeight="1" x14ac:dyDescent="0.35">
      <c r="A42" s="746" t="s">
        <v>704</v>
      </c>
      <c r="B42" s="747"/>
      <c r="C42" s="1449" t="s">
        <v>705</v>
      </c>
      <c r="D42" s="1449"/>
      <c r="E42" s="748">
        <v>2021</v>
      </c>
      <c r="F42" s="749"/>
      <c r="G42" s="140"/>
    </row>
    <row r="43" spans="1:8" ht="70" customHeight="1" x14ac:dyDescent="0.35">
      <c r="A43" s="391" t="s">
        <v>706</v>
      </c>
      <c r="B43" s="94"/>
      <c r="C43" s="1449" t="s">
        <v>707</v>
      </c>
      <c r="D43" s="1449"/>
      <c r="E43" s="19">
        <v>2021</v>
      </c>
      <c r="F43" s="45"/>
      <c r="G43" s="709"/>
    </row>
    <row r="44" spans="1:8" ht="81.75" customHeight="1" x14ac:dyDescent="0.35">
      <c r="A44" s="750" t="s">
        <v>708</v>
      </c>
      <c r="B44" s="203"/>
      <c r="C44" s="1551" t="s">
        <v>709</v>
      </c>
      <c r="D44" s="1551"/>
      <c r="E44" s="751">
        <v>2020</v>
      </c>
      <c r="F44" s="203"/>
      <c r="G44" s="752"/>
    </row>
    <row r="45" spans="1:8" ht="70" customHeight="1" x14ac:dyDescent="0.35">
      <c r="A45" s="753" t="s">
        <v>710</v>
      </c>
      <c r="B45" s="123"/>
      <c r="C45" s="1552" t="s">
        <v>711</v>
      </c>
      <c r="D45" s="1552"/>
      <c r="E45" s="470">
        <v>2019</v>
      </c>
      <c r="F45" s="473"/>
      <c r="G45" s="23"/>
    </row>
    <row r="46" spans="1:8" ht="70" customHeight="1" x14ac:dyDescent="0.35">
      <c r="A46" s="750" t="s">
        <v>712</v>
      </c>
      <c r="B46" s="203"/>
      <c r="C46" s="1551" t="s">
        <v>713</v>
      </c>
      <c r="D46" s="1551"/>
      <c r="E46" s="751">
        <v>2019</v>
      </c>
      <c r="F46" s="203"/>
      <c r="G46" s="752"/>
    </row>
    <row r="47" spans="1:8" ht="82.5" customHeight="1" x14ac:dyDescent="0.35">
      <c r="A47" s="740" t="s">
        <v>714</v>
      </c>
      <c r="B47" s="45"/>
      <c r="C47" s="1449" t="s">
        <v>715</v>
      </c>
      <c r="D47" s="1449"/>
      <c r="E47" s="19">
        <v>2009</v>
      </c>
      <c r="F47" s="45"/>
      <c r="G47" s="741"/>
    </row>
    <row r="48" spans="1:8" ht="64.5" customHeight="1" x14ac:dyDescent="0.35">
      <c r="A48" s="754" t="s">
        <v>716</v>
      </c>
      <c r="B48" s="755"/>
      <c r="C48" s="1564" t="s">
        <v>717</v>
      </c>
      <c r="D48" s="1564"/>
      <c r="E48" s="756">
        <v>1957</v>
      </c>
      <c r="F48" s="755"/>
      <c r="G48" s="757"/>
    </row>
  </sheetData>
  <sheetProtection algorithmName="SHA-512" hashValue="YhthBdG88DFbtCKwLEdUJX8WVOLoCsbLKif58gxaMpxh1G6QwqywjYphrjkuAA1zCnpbBC2mpFIx98pcdlxZCQ==" saltValue="4CkjJwh1PtQjWljR+x2srw==" spinCount="100000" sheet="1" objects="1" scenarios="1"/>
  <mergeCells count="18">
    <mergeCell ref="C48:D48"/>
    <mergeCell ref="C40:D40"/>
    <mergeCell ref="C41:D41"/>
    <mergeCell ref="C42:D42"/>
    <mergeCell ref="C43:D43"/>
    <mergeCell ref="G31:H31"/>
    <mergeCell ref="C44:D44"/>
    <mergeCell ref="C45:D45"/>
    <mergeCell ref="C46:D46"/>
    <mergeCell ref="C47:D47"/>
    <mergeCell ref="C38:D38"/>
    <mergeCell ref="C39:D39"/>
    <mergeCell ref="C32:D32"/>
    <mergeCell ref="C33:D33"/>
    <mergeCell ref="C34:D34"/>
    <mergeCell ref="C35:D35"/>
    <mergeCell ref="C36:D36"/>
    <mergeCell ref="C31:D31"/>
  </mergeCells>
  <phoneticPr fontId="3" type="noConversion"/>
  <hyperlinks>
    <hyperlink ref="A16" r:id="rId1" xr:uid="{1AC09D36-C946-4A86-AFCA-E54F1AC2E579}"/>
    <hyperlink ref="A13" r:id="rId2" xr:uid="{2FD242EA-585E-4BBE-8D02-2B11A13E6261}"/>
    <hyperlink ref="A10" r:id="rId3" display="Erklæring om due diligence-politikker med hensyn til bæredygtighed" xr:uid="{38EEB1B5-F113-422F-9FDA-35370A8E8691}"/>
    <hyperlink ref="A3" r:id="rId4" xr:uid="{AC48664E-E742-4E3A-A765-52DC1F2EB041}"/>
    <hyperlink ref="A7" r:id="rId5" xr:uid="{8A7802CC-831D-411C-AF74-C6C8D60AF0C6}"/>
  </hyperlinks>
  <pageMargins left="0.7" right="0.7" top="0.75" bottom="0.75" header="0.3" footer="0.3"/>
  <pageSetup paperSize="9" orientation="portrait" r:id="rId6"/>
  <drawing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70B42-4C32-4F0D-96AC-CDBC3962B23C}">
  <sheetPr>
    <tabColor theme="6" tint="0.39997558519241921"/>
  </sheetPr>
  <dimension ref="A1:D49"/>
  <sheetViews>
    <sheetView showGridLines="0" zoomScaleNormal="100" workbookViewId="0">
      <selection sqref="A1:D1"/>
    </sheetView>
  </sheetViews>
  <sheetFormatPr defaultColWidth="0" defaultRowHeight="14.5" zeroHeight="1" x14ac:dyDescent="0.35"/>
  <cols>
    <col min="1" max="1" width="44.26953125" customWidth="1"/>
    <col min="2" max="2" width="10.1796875" style="81" customWidth="1"/>
    <col min="3" max="3" width="40.54296875" customWidth="1"/>
    <col min="4" max="4" width="41" customWidth="1"/>
    <col min="5" max="16384" width="9.1796875" hidden="1"/>
  </cols>
  <sheetData>
    <row r="1" spans="1:4" ht="37.5" customHeight="1" x14ac:dyDescent="0.35">
      <c r="A1" s="1572" t="s">
        <v>19</v>
      </c>
      <c r="B1" s="1572"/>
      <c r="C1" s="1572"/>
      <c r="D1" s="1572"/>
    </row>
    <row r="2" spans="1:4" ht="18" customHeight="1" x14ac:dyDescent="0.35">
      <c r="A2" s="205" t="s">
        <v>718</v>
      </c>
      <c r="B2" s="205"/>
      <c r="C2" s="205" t="s">
        <v>719</v>
      </c>
      <c r="D2" s="205"/>
    </row>
    <row r="3" spans="1:4" ht="18.75" customHeight="1" x14ac:dyDescent="0.35">
      <c r="A3" s="1573" t="s">
        <v>720</v>
      </c>
      <c r="B3" s="1573"/>
      <c r="C3" s="1573"/>
      <c r="D3" s="1573"/>
    </row>
    <row r="4" spans="1:4" ht="20.25" customHeight="1" x14ac:dyDescent="0.35">
      <c r="A4" s="37" t="s">
        <v>721</v>
      </c>
      <c r="B4" s="90"/>
      <c r="C4" s="1568" t="s">
        <v>722</v>
      </c>
      <c r="D4" s="1568"/>
    </row>
    <row r="5" spans="1:4" ht="17.25" customHeight="1" x14ac:dyDescent="0.35">
      <c r="A5" s="37" t="s">
        <v>723</v>
      </c>
      <c r="B5" s="90"/>
      <c r="C5" s="1568" t="s">
        <v>724</v>
      </c>
      <c r="D5" s="1568"/>
    </row>
    <row r="6" spans="1:4" ht="20.25" customHeight="1" x14ac:dyDescent="0.35">
      <c r="A6" s="1570" t="s">
        <v>725</v>
      </c>
      <c r="B6" s="1570"/>
      <c r="C6" s="1570"/>
      <c r="D6" s="1570"/>
    </row>
    <row r="7" spans="1:4" ht="27.75" customHeight="1" x14ac:dyDescent="0.35">
      <c r="A7" s="37" t="s">
        <v>726</v>
      </c>
      <c r="B7" s="90"/>
      <c r="C7" s="1569" t="s">
        <v>727</v>
      </c>
      <c r="D7" s="1569"/>
    </row>
    <row r="8" spans="1:4" ht="19.5" customHeight="1" x14ac:dyDescent="0.35">
      <c r="A8" s="1570" t="s">
        <v>728</v>
      </c>
      <c r="B8" s="1570"/>
      <c r="C8" s="1570"/>
      <c r="D8" s="1570"/>
    </row>
    <row r="9" spans="1:4" ht="26.25" customHeight="1" x14ac:dyDescent="0.35">
      <c r="A9" s="45" t="s">
        <v>729</v>
      </c>
      <c r="B9" s="90"/>
      <c r="C9" s="1569" t="s">
        <v>730</v>
      </c>
      <c r="D9" s="1569"/>
    </row>
    <row r="10" spans="1:4" ht="27" customHeight="1" x14ac:dyDescent="0.35">
      <c r="A10" s="45" t="s">
        <v>731</v>
      </c>
      <c r="B10" s="33"/>
      <c r="C10" s="1569" t="s">
        <v>732</v>
      </c>
      <c r="D10" s="1569"/>
    </row>
    <row r="11" spans="1:4" ht="20.25" customHeight="1" x14ac:dyDescent="0.35">
      <c r="A11" s="1570" t="s">
        <v>733</v>
      </c>
      <c r="B11" s="1570"/>
      <c r="C11" s="1570"/>
      <c r="D11" s="1570"/>
    </row>
    <row r="12" spans="1:4" ht="27" customHeight="1" x14ac:dyDescent="0.35">
      <c r="A12" s="37" t="s">
        <v>734</v>
      </c>
      <c r="B12" s="90"/>
      <c r="C12" s="1568" t="s">
        <v>735</v>
      </c>
      <c r="D12" s="1568"/>
    </row>
    <row r="13" spans="1:4" ht="20.25" customHeight="1" x14ac:dyDescent="0.35">
      <c r="A13" s="1571" t="s">
        <v>467</v>
      </c>
      <c r="B13" s="1571"/>
      <c r="C13" s="1571"/>
      <c r="D13" s="1571"/>
    </row>
    <row r="14" spans="1:4" ht="32.25" customHeight="1" x14ac:dyDescent="0.35">
      <c r="A14" s="94" t="s">
        <v>736</v>
      </c>
      <c r="B14" s="90"/>
      <c r="C14" s="1569" t="s">
        <v>737</v>
      </c>
      <c r="D14" s="1569"/>
    </row>
    <row r="15" spans="1:4" ht="51.75" customHeight="1" x14ac:dyDescent="0.35">
      <c r="A15" s="94" t="s">
        <v>738</v>
      </c>
      <c r="B15" s="90"/>
      <c r="C15" s="1569" t="s">
        <v>739</v>
      </c>
      <c r="D15" s="1569"/>
    </row>
    <row r="16" spans="1:4" ht="55.5" customHeight="1" x14ac:dyDescent="0.35">
      <c r="A16" s="94" t="s">
        <v>740</v>
      </c>
      <c r="B16" s="90"/>
      <c r="C16" s="1569" t="s">
        <v>741</v>
      </c>
      <c r="D16" s="1569"/>
    </row>
    <row r="17" spans="1:4" ht="48.75" customHeight="1" x14ac:dyDescent="0.35">
      <c r="A17" s="96" t="s">
        <v>742</v>
      </c>
      <c r="B17" s="90"/>
      <c r="C17" s="1569" t="s">
        <v>743</v>
      </c>
      <c r="D17" s="1569"/>
    </row>
    <row r="18" spans="1:4" ht="18.75" customHeight="1" x14ac:dyDescent="0.35">
      <c r="A18" s="37"/>
      <c r="B18" s="33"/>
      <c r="C18" s="37"/>
      <c r="D18" s="37"/>
    </row>
    <row r="19" spans="1:4" ht="20.25" customHeight="1" x14ac:dyDescent="0.35">
      <c r="A19" s="206" t="s">
        <v>744</v>
      </c>
      <c r="B19" s="207" t="s">
        <v>22</v>
      </c>
      <c r="C19" s="206" t="s">
        <v>745</v>
      </c>
      <c r="D19" s="206" t="s">
        <v>746</v>
      </c>
    </row>
    <row r="20" spans="1:4" ht="25.5" customHeight="1" x14ac:dyDescent="0.35">
      <c r="A20" s="1574" t="s">
        <v>747</v>
      </c>
      <c r="B20" s="1574"/>
      <c r="C20" s="1574"/>
      <c r="D20" s="1574"/>
    </row>
    <row r="21" spans="1:4" ht="101.25" customHeight="1" x14ac:dyDescent="0.35">
      <c r="A21" s="51" t="s">
        <v>748</v>
      </c>
      <c r="B21" s="82" t="s">
        <v>68</v>
      </c>
      <c r="C21" s="52" t="s">
        <v>749</v>
      </c>
      <c r="D21" s="53" t="s">
        <v>750</v>
      </c>
    </row>
    <row r="22" spans="1:4" ht="85.5" customHeight="1" x14ac:dyDescent="0.35">
      <c r="A22" s="54" t="s">
        <v>751</v>
      </c>
      <c r="B22" s="83" t="s">
        <v>68</v>
      </c>
      <c r="C22" s="55" t="s">
        <v>752</v>
      </c>
      <c r="D22" s="56" t="s">
        <v>753</v>
      </c>
    </row>
    <row r="23" spans="1:4" ht="205.5" customHeight="1" x14ac:dyDescent="0.35">
      <c r="A23" s="71" t="s">
        <v>754</v>
      </c>
      <c r="B23" s="82" t="s">
        <v>68</v>
      </c>
      <c r="C23" s="70" t="s">
        <v>755</v>
      </c>
      <c r="D23" s="92" t="s">
        <v>756</v>
      </c>
    </row>
    <row r="24" spans="1:4" ht="83.25" customHeight="1" x14ac:dyDescent="0.35">
      <c r="A24" s="72" t="s">
        <v>757</v>
      </c>
      <c r="B24" s="84" t="s">
        <v>403</v>
      </c>
      <c r="C24" s="58" t="s">
        <v>758</v>
      </c>
      <c r="D24" s="77" t="s">
        <v>759</v>
      </c>
    </row>
    <row r="25" spans="1:4" ht="80.25" customHeight="1" x14ac:dyDescent="0.35">
      <c r="A25" s="74" t="s">
        <v>760</v>
      </c>
      <c r="B25" s="85" t="s">
        <v>41</v>
      </c>
      <c r="C25" s="59" t="s">
        <v>761</v>
      </c>
      <c r="D25" s="281" t="s">
        <v>762</v>
      </c>
    </row>
    <row r="26" spans="1:4" ht="87" customHeight="1" x14ac:dyDescent="0.35">
      <c r="A26" s="72" t="s">
        <v>57</v>
      </c>
      <c r="B26" s="86" t="s">
        <v>583</v>
      </c>
      <c r="C26" s="61" t="s">
        <v>763</v>
      </c>
      <c r="D26" s="62" t="s">
        <v>764</v>
      </c>
    </row>
    <row r="27" spans="1:4" ht="86.25" customHeight="1" x14ac:dyDescent="0.35">
      <c r="A27" s="73" t="s">
        <v>370</v>
      </c>
      <c r="B27" s="87" t="s">
        <v>569</v>
      </c>
      <c r="C27" s="63" t="s">
        <v>765</v>
      </c>
      <c r="D27" s="282" t="s">
        <v>766</v>
      </c>
    </row>
    <row r="28" spans="1:4" x14ac:dyDescent="0.35">
      <c r="A28" s="64"/>
      <c r="B28" s="86"/>
      <c r="C28" s="60"/>
      <c r="D28" s="62"/>
    </row>
    <row r="29" spans="1:4" ht="24" customHeight="1" x14ac:dyDescent="0.35">
      <c r="A29" s="1575" t="s">
        <v>767</v>
      </c>
      <c r="B29" s="1576"/>
      <c r="C29" s="1576"/>
      <c r="D29" s="1576"/>
    </row>
    <row r="30" spans="1:4" ht="76.5" customHeight="1" x14ac:dyDescent="0.35">
      <c r="A30" s="73" t="s">
        <v>768</v>
      </c>
      <c r="B30" s="89" t="s">
        <v>78</v>
      </c>
      <c r="C30" s="63" t="s">
        <v>769</v>
      </c>
      <c r="D30" s="78" t="s">
        <v>770</v>
      </c>
    </row>
    <row r="31" spans="1:4" ht="145.5" customHeight="1" x14ac:dyDescent="0.35">
      <c r="A31" s="67" t="s">
        <v>74</v>
      </c>
      <c r="B31" s="86" t="s">
        <v>75</v>
      </c>
      <c r="C31" s="68" t="s">
        <v>771</v>
      </c>
      <c r="D31" s="79" t="s">
        <v>772</v>
      </c>
    </row>
    <row r="32" spans="1:4" ht="79.5" customHeight="1" x14ac:dyDescent="0.35">
      <c r="A32" s="73" t="s">
        <v>85</v>
      </c>
      <c r="B32" s="89" t="s">
        <v>41</v>
      </c>
      <c r="C32" s="63" t="s">
        <v>773</v>
      </c>
      <c r="D32" s="78" t="s">
        <v>774</v>
      </c>
    </row>
    <row r="33" spans="1:4" ht="76.5" customHeight="1" x14ac:dyDescent="0.35">
      <c r="A33" s="76" t="s">
        <v>90</v>
      </c>
      <c r="B33" s="90" t="s">
        <v>41</v>
      </c>
      <c r="C33" s="68" t="s">
        <v>775</v>
      </c>
      <c r="D33" s="68" t="s">
        <v>776</v>
      </c>
    </row>
    <row r="34" spans="1:4" ht="79.5" customHeight="1" x14ac:dyDescent="0.35">
      <c r="A34" s="75" t="s">
        <v>94</v>
      </c>
      <c r="B34" s="88" t="s">
        <v>95</v>
      </c>
      <c r="C34" s="63" t="s">
        <v>777</v>
      </c>
      <c r="D34" s="63" t="s">
        <v>778</v>
      </c>
    </row>
    <row r="35" spans="1:4" ht="79.5" customHeight="1" x14ac:dyDescent="0.35">
      <c r="A35" s="45" t="s">
        <v>779</v>
      </c>
      <c r="B35" s="19" t="s">
        <v>97</v>
      </c>
      <c r="C35" s="94" t="s">
        <v>780</v>
      </c>
      <c r="D35" s="94" t="s">
        <v>781</v>
      </c>
    </row>
    <row r="36" spans="1:4" ht="69" customHeight="1" x14ac:dyDescent="0.35">
      <c r="A36" s="75" t="s">
        <v>103</v>
      </c>
      <c r="B36" s="479" t="s">
        <v>41</v>
      </c>
      <c r="C36" s="505" t="s">
        <v>782</v>
      </c>
      <c r="D36" s="281" t="s">
        <v>783</v>
      </c>
    </row>
    <row r="37" spans="1:4" ht="69.75" customHeight="1" x14ac:dyDescent="0.35">
      <c r="A37" s="508" t="s">
        <v>784</v>
      </c>
      <c r="B37" s="509" t="s">
        <v>105</v>
      </c>
      <c r="C37" s="510" t="s">
        <v>785</v>
      </c>
      <c r="D37" s="511" t="s">
        <v>786</v>
      </c>
    </row>
    <row r="38" spans="1:4" ht="93" customHeight="1" x14ac:dyDescent="0.35">
      <c r="A38" s="506" t="s">
        <v>84</v>
      </c>
      <c r="B38" s="85" t="s">
        <v>41</v>
      </c>
      <c r="C38" s="59" t="s">
        <v>787</v>
      </c>
      <c r="D38" s="507" t="s">
        <v>788</v>
      </c>
    </row>
    <row r="39" spans="1:4" x14ac:dyDescent="0.35">
      <c r="A39" s="67"/>
      <c r="B39" s="84"/>
      <c r="C39" s="57"/>
      <c r="D39" s="66"/>
    </row>
    <row r="40" spans="1:4" ht="21.75" customHeight="1" x14ac:dyDescent="0.35">
      <c r="A40" s="1566" t="s">
        <v>789</v>
      </c>
      <c r="B40" s="1567"/>
      <c r="C40" s="1567"/>
      <c r="D40" s="1567"/>
    </row>
    <row r="41" spans="1:4" ht="77.25" customHeight="1" x14ac:dyDescent="0.35">
      <c r="A41" s="56" t="s">
        <v>790</v>
      </c>
      <c r="B41" s="83" t="s">
        <v>95</v>
      </c>
      <c r="C41" s="55" t="s">
        <v>791</v>
      </c>
      <c r="D41" s="56" t="s">
        <v>792</v>
      </c>
    </row>
    <row r="42" spans="1:4" ht="72.75" customHeight="1" x14ac:dyDescent="0.35">
      <c r="A42" s="80" t="s">
        <v>112</v>
      </c>
      <c r="B42" s="82" t="s">
        <v>41</v>
      </c>
      <c r="C42" s="52" t="s">
        <v>793</v>
      </c>
      <c r="D42" s="80" t="s">
        <v>794</v>
      </c>
    </row>
    <row r="43" spans="1:4" ht="67.5" customHeight="1" x14ac:dyDescent="0.35">
      <c r="A43" s="67" t="s">
        <v>795</v>
      </c>
      <c r="B43" s="90" t="s">
        <v>41</v>
      </c>
      <c r="C43" s="68" t="s">
        <v>796</v>
      </c>
      <c r="D43" s="79" t="s">
        <v>797</v>
      </c>
    </row>
    <row r="44" spans="1:4" ht="63.75" customHeight="1" x14ac:dyDescent="0.35">
      <c r="A44" s="65" t="s">
        <v>107</v>
      </c>
      <c r="B44" s="82" t="s">
        <v>41</v>
      </c>
      <c r="C44" s="63" t="s">
        <v>798</v>
      </c>
      <c r="D44" s="53" t="s">
        <v>799</v>
      </c>
    </row>
    <row r="45" spans="1:4" ht="84" customHeight="1" x14ac:dyDescent="0.35">
      <c r="A45" s="67" t="s">
        <v>114</v>
      </c>
      <c r="B45" s="90" t="s">
        <v>41</v>
      </c>
      <c r="C45" s="68" t="s">
        <v>800</v>
      </c>
      <c r="D45" s="79" t="s">
        <v>801</v>
      </c>
    </row>
    <row r="46" spans="1:4" hidden="1" x14ac:dyDescent="0.35">
      <c r="A46" s="69"/>
      <c r="B46" s="91"/>
      <c r="C46" s="59"/>
      <c r="D46" s="69"/>
    </row>
    <row r="47" spans="1:4" hidden="1" x14ac:dyDescent="0.35">
      <c r="A47" s="68"/>
      <c r="B47" s="90"/>
      <c r="C47" s="68"/>
      <c r="D47" s="76"/>
    </row>
    <row r="48" spans="1:4" hidden="1" x14ac:dyDescent="0.35">
      <c r="A48" s="45"/>
      <c r="B48" s="19"/>
      <c r="C48" s="45"/>
      <c r="D48" s="45"/>
    </row>
    <row r="49" spans="1:4" hidden="1" x14ac:dyDescent="0.35">
      <c r="A49" s="45"/>
      <c r="B49" s="19"/>
      <c r="C49" s="45"/>
      <c r="D49" s="45"/>
    </row>
  </sheetData>
  <sheetProtection algorithmName="SHA-512" hashValue="Xdyek/DaSJBkwq/plh7AgFnh1CWOvfkSTQ+Kzr9th7jIn3TOuMOaSUGTaOWjn64V9YpQUoz0sFOmj+5P3EdqDw==" saltValue="SiBISE2x0BZe8KTwfsIOpQ==" spinCount="100000" sheet="1" objects="1" scenarios="1"/>
  <mergeCells count="19">
    <mergeCell ref="A1:D1"/>
    <mergeCell ref="A3:D3"/>
    <mergeCell ref="A20:D20"/>
    <mergeCell ref="A29:D29"/>
    <mergeCell ref="A40:D40"/>
    <mergeCell ref="C4:D4"/>
    <mergeCell ref="C5:D5"/>
    <mergeCell ref="C17:D17"/>
    <mergeCell ref="C12:D12"/>
    <mergeCell ref="C14:D14"/>
    <mergeCell ref="C9:D9"/>
    <mergeCell ref="C7:D7"/>
    <mergeCell ref="A6:D6"/>
    <mergeCell ref="A8:D8"/>
    <mergeCell ref="C10:D10"/>
    <mergeCell ref="A11:D11"/>
    <mergeCell ref="A13:D13"/>
    <mergeCell ref="C16:D16"/>
    <mergeCell ref="C15:D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1E15C-1B04-4A6E-AAFE-5D0224B8DAED}">
  <sheetPr>
    <tabColor rgb="FF002060"/>
  </sheetPr>
  <dimension ref="A1:G62"/>
  <sheetViews>
    <sheetView showGridLines="0" zoomScale="115" zoomScaleNormal="115" workbookViewId="0"/>
  </sheetViews>
  <sheetFormatPr defaultColWidth="0" defaultRowHeight="14.5" zeroHeight="1" x14ac:dyDescent="0.35"/>
  <cols>
    <col min="1" max="1" width="52.7265625" bestFit="1" customWidth="1"/>
    <col min="2" max="2" width="15.54296875" bestFit="1" customWidth="1"/>
    <col min="3" max="3" width="12.1796875" customWidth="1"/>
    <col min="4" max="5" width="12.1796875" style="81" customWidth="1"/>
    <col min="6" max="6" width="9.1796875" hidden="1" customWidth="1"/>
    <col min="7" max="7" width="0" hidden="1" customWidth="1"/>
    <col min="8" max="16384" width="9.1796875" hidden="1"/>
  </cols>
  <sheetData>
    <row r="1" spans="1:5" ht="31.5" customHeight="1" x14ac:dyDescent="0.35">
      <c r="A1" s="647" t="s">
        <v>21</v>
      </c>
      <c r="B1" s="647"/>
      <c r="C1" s="647"/>
      <c r="D1" s="648"/>
      <c r="E1" s="648"/>
    </row>
    <row r="2" spans="1:5" ht="24" x14ac:dyDescent="0.35">
      <c r="A2" s="1025">
        <v>2022</v>
      </c>
      <c r="B2" s="1026" t="s">
        <v>22</v>
      </c>
      <c r="C2" s="1026" t="s">
        <v>23</v>
      </c>
      <c r="D2" s="1027" t="s">
        <v>24</v>
      </c>
      <c r="E2" s="1027" t="s">
        <v>25</v>
      </c>
    </row>
    <row r="3" spans="1:5" x14ac:dyDescent="0.35">
      <c r="A3" s="602" t="s">
        <v>26</v>
      </c>
      <c r="B3" s="603"/>
      <c r="C3" s="603"/>
      <c r="D3" s="646"/>
      <c r="E3" s="646"/>
    </row>
    <row r="4" spans="1:5" x14ac:dyDescent="0.35">
      <c r="A4" s="649" t="s">
        <v>27</v>
      </c>
      <c r="B4" s="650"/>
      <c r="C4" s="650"/>
      <c r="D4" s="237"/>
      <c r="E4" s="237"/>
    </row>
    <row r="5" spans="1:5" x14ac:dyDescent="0.35">
      <c r="A5" s="1028" t="s">
        <v>28</v>
      </c>
      <c r="B5" s="1029" t="s">
        <v>29</v>
      </c>
      <c r="C5" s="1030">
        <v>13.4</v>
      </c>
      <c r="D5" s="1030">
        <v>4.8499999999999996</v>
      </c>
      <c r="E5" s="1030"/>
    </row>
    <row r="6" spans="1:5" x14ac:dyDescent="0.35">
      <c r="A6" s="651" t="s">
        <v>30</v>
      </c>
      <c r="B6" s="650" t="s">
        <v>31</v>
      </c>
      <c r="C6" s="658">
        <v>34.9</v>
      </c>
      <c r="D6" s="237"/>
      <c r="E6" s="237"/>
    </row>
    <row r="7" spans="1:5" x14ac:dyDescent="0.35">
      <c r="A7" s="1028" t="s">
        <v>32</v>
      </c>
      <c r="B7" s="1029" t="s">
        <v>31</v>
      </c>
      <c r="C7" s="1029">
        <v>9.6</v>
      </c>
      <c r="D7" s="1030"/>
      <c r="E7" s="1030"/>
    </row>
    <row r="8" spans="1:5" x14ac:dyDescent="0.35">
      <c r="A8" s="651" t="s">
        <v>33</v>
      </c>
      <c r="B8" s="650" t="s">
        <v>31</v>
      </c>
      <c r="C8" s="658">
        <v>12.8</v>
      </c>
      <c r="D8" s="237"/>
      <c r="E8" s="237"/>
    </row>
    <row r="9" spans="1:5" x14ac:dyDescent="0.35">
      <c r="A9" s="1028" t="s">
        <v>34</v>
      </c>
      <c r="B9" s="1029" t="s">
        <v>31</v>
      </c>
      <c r="C9" s="1031">
        <v>1331</v>
      </c>
      <c r="D9" s="1030"/>
      <c r="E9" s="1030"/>
    </row>
    <row r="10" spans="1:5" x14ac:dyDescent="0.35">
      <c r="A10" s="651" t="s">
        <v>35</v>
      </c>
      <c r="B10" s="650" t="s">
        <v>31</v>
      </c>
      <c r="C10" s="658">
        <v>25.6</v>
      </c>
      <c r="D10" s="237"/>
      <c r="E10" s="237"/>
    </row>
    <row r="11" spans="1:5" x14ac:dyDescent="0.35">
      <c r="A11" s="1032" t="s">
        <v>36</v>
      </c>
      <c r="B11" s="1033" t="s">
        <v>31</v>
      </c>
      <c r="C11" s="1033">
        <v>81</v>
      </c>
      <c r="D11" s="1034">
        <v>58.2</v>
      </c>
      <c r="E11" s="1034"/>
    </row>
    <row r="12" spans="1:5" x14ac:dyDescent="0.35">
      <c r="A12" s="649" t="s">
        <v>37</v>
      </c>
      <c r="B12" s="650"/>
      <c r="C12" s="650"/>
      <c r="D12" s="237"/>
      <c r="E12" s="237"/>
    </row>
    <row r="13" spans="1:5" x14ac:dyDescent="0.35">
      <c r="A13" s="1028" t="s">
        <v>38</v>
      </c>
      <c r="B13" s="1029" t="s">
        <v>31</v>
      </c>
      <c r="C13" s="1035">
        <f>Klimaregnskab!B77</f>
        <v>46.887215980000008</v>
      </c>
      <c r="D13" s="1036">
        <f>Klimaregnskab!B88</f>
        <v>757.35472860599987</v>
      </c>
      <c r="E13" s="1036">
        <f>Klimaregnskab!B99</f>
        <v>4475.8928145600039</v>
      </c>
    </row>
    <row r="14" spans="1:5" x14ac:dyDescent="0.35">
      <c r="A14" s="657" t="s">
        <v>39</v>
      </c>
      <c r="B14" s="658" t="s">
        <v>31</v>
      </c>
      <c r="C14" s="659"/>
      <c r="D14" s="660"/>
      <c r="E14" s="1023">
        <f>Klimaregnskab!B109+Klimaregnskab!B110+Klimaregnskab!B120+Klimaregnskab!B121</f>
        <v>2542.3232751800019</v>
      </c>
    </row>
    <row r="15" spans="1:5" x14ac:dyDescent="0.35">
      <c r="A15" s="1028" t="s">
        <v>40</v>
      </c>
      <c r="B15" s="1029" t="s">
        <v>41</v>
      </c>
      <c r="C15" s="1029"/>
      <c r="D15" s="1030"/>
      <c r="E15" s="1037">
        <f>E14/E13</f>
        <v>0.56800360967310637</v>
      </c>
    </row>
    <row r="16" spans="1:5" x14ac:dyDescent="0.35">
      <c r="A16" s="601" t="s">
        <v>42</v>
      </c>
      <c r="B16" s="604"/>
      <c r="C16" s="604"/>
      <c r="D16" s="645"/>
      <c r="E16" s="645"/>
    </row>
    <row r="17" spans="1:5" x14ac:dyDescent="0.35">
      <c r="A17" s="651" t="s">
        <v>43</v>
      </c>
      <c r="B17" s="650" t="s">
        <v>44</v>
      </c>
      <c r="C17" s="650">
        <v>24.7</v>
      </c>
      <c r="D17" s="237">
        <v>12.7</v>
      </c>
      <c r="E17" s="237"/>
    </row>
    <row r="18" spans="1:5" x14ac:dyDescent="0.35">
      <c r="A18" s="1028" t="s">
        <v>45</v>
      </c>
      <c r="B18" s="1029" t="s">
        <v>41</v>
      </c>
      <c r="C18" s="1029">
        <v>75</v>
      </c>
      <c r="D18" s="1030">
        <v>95.2</v>
      </c>
      <c r="E18" s="1030"/>
    </row>
    <row r="19" spans="1:5" x14ac:dyDescent="0.35">
      <c r="A19" s="651" t="s">
        <v>46</v>
      </c>
      <c r="B19" s="650" t="s">
        <v>44</v>
      </c>
      <c r="C19" s="650">
        <v>16.3</v>
      </c>
      <c r="D19" s="237">
        <v>12.1</v>
      </c>
      <c r="E19" s="237"/>
    </row>
    <row r="20" spans="1:5" ht="18" customHeight="1" x14ac:dyDescent="0.35">
      <c r="A20" s="1028" t="s">
        <v>47</v>
      </c>
      <c r="B20" s="1029" t="s">
        <v>44</v>
      </c>
      <c r="C20" s="1029">
        <v>4.0999999999999996</v>
      </c>
      <c r="D20" s="1030">
        <v>0.2</v>
      </c>
      <c r="E20" s="1030"/>
    </row>
    <row r="21" spans="1:5" x14ac:dyDescent="0.35">
      <c r="A21" s="601" t="s">
        <v>48</v>
      </c>
      <c r="B21" s="604"/>
      <c r="C21" s="604"/>
      <c r="D21" s="645"/>
      <c r="E21" s="645"/>
    </row>
    <row r="22" spans="1:5" x14ac:dyDescent="0.35">
      <c r="A22" s="651" t="s">
        <v>49</v>
      </c>
      <c r="B22" s="650" t="s">
        <v>29</v>
      </c>
      <c r="C22" s="237">
        <v>19.100000000000001</v>
      </c>
      <c r="D22" s="237">
        <v>9.9</v>
      </c>
      <c r="E22" s="237"/>
    </row>
    <row r="23" spans="1:5" x14ac:dyDescent="0.35">
      <c r="A23" s="1028" t="s">
        <v>50</v>
      </c>
      <c r="B23" s="1029" t="s">
        <v>31</v>
      </c>
      <c r="C23" s="1029">
        <v>694</v>
      </c>
      <c r="D23" s="1030"/>
      <c r="E23" s="1030"/>
    </row>
    <row r="24" spans="1:5" ht="31.5" customHeight="1" x14ac:dyDescent="0.35">
      <c r="A24" s="647" t="s">
        <v>51</v>
      </c>
      <c r="B24" s="647"/>
      <c r="C24" s="647"/>
      <c r="D24" s="648"/>
      <c r="E24" s="648"/>
    </row>
    <row r="25" spans="1:5" ht="24" x14ac:dyDescent="0.35">
      <c r="A25" s="1025">
        <v>2022</v>
      </c>
      <c r="B25" s="1026" t="s">
        <v>22</v>
      </c>
      <c r="C25" s="1026" t="s">
        <v>23</v>
      </c>
      <c r="D25" s="1027" t="s">
        <v>24</v>
      </c>
      <c r="E25" s="1027" t="s">
        <v>25</v>
      </c>
    </row>
    <row r="26" spans="1:5" x14ac:dyDescent="0.35">
      <c r="A26" s="601" t="s">
        <v>52</v>
      </c>
      <c r="B26" s="604"/>
      <c r="C26" s="604"/>
      <c r="D26" s="645"/>
      <c r="E26" s="645"/>
    </row>
    <row r="27" spans="1:5" x14ac:dyDescent="0.35">
      <c r="A27" s="651" t="s">
        <v>53</v>
      </c>
      <c r="B27" s="650" t="s">
        <v>41</v>
      </c>
      <c r="C27" s="650">
        <v>100</v>
      </c>
      <c r="D27" s="237">
        <v>0</v>
      </c>
      <c r="E27" s="237">
        <v>100</v>
      </c>
    </row>
    <row r="28" spans="1:5" x14ac:dyDescent="0.35">
      <c r="A28" s="1028" t="s">
        <v>54</v>
      </c>
      <c r="B28" s="1029" t="s">
        <v>55</v>
      </c>
      <c r="C28" s="1036">
        <v>3141.1</v>
      </c>
      <c r="D28" s="1036">
        <v>2512.54</v>
      </c>
      <c r="E28" s="1036">
        <v>1553</v>
      </c>
    </row>
    <row r="29" spans="1:5" x14ac:dyDescent="0.35">
      <c r="A29" s="651" t="s">
        <v>56</v>
      </c>
      <c r="B29" s="650" t="s">
        <v>55</v>
      </c>
      <c r="C29" s="655">
        <v>4387</v>
      </c>
      <c r="D29" s="655">
        <v>8873.81</v>
      </c>
      <c r="E29" s="237">
        <v>1471</v>
      </c>
    </row>
    <row r="30" spans="1:5" x14ac:dyDescent="0.35">
      <c r="A30" s="1028" t="s">
        <v>57</v>
      </c>
      <c r="B30" s="1029" t="s">
        <v>58</v>
      </c>
      <c r="C30" s="1038">
        <v>7.85</v>
      </c>
      <c r="D30" s="1038">
        <v>1.7</v>
      </c>
      <c r="E30" s="1038">
        <v>0.19</v>
      </c>
    </row>
    <row r="31" spans="1:5" x14ac:dyDescent="0.35">
      <c r="A31" s="651" t="s">
        <v>59</v>
      </c>
      <c r="B31" s="650" t="s">
        <v>41</v>
      </c>
      <c r="C31" s="656">
        <v>44.02</v>
      </c>
      <c r="D31" s="654">
        <v>23.23</v>
      </c>
      <c r="E31" s="654">
        <v>32.799999999999997</v>
      </c>
    </row>
    <row r="32" spans="1:5" ht="72" x14ac:dyDescent="0.35">
      <c r="A32" s="1028" t="s">
        <v>60</v>
      </c>
      <c r="B32" s="1029" t="s">
        <v>41</v>
      </c>
      <c r="C32" s="1031" t="s">
        <v>61</v>
      </c>
      <c r="D32" s="1039" t="s">
        <v>62</v>
      </c>
      <c r="E32" s="1041" t="s">
        <v>62</v>
      </c>
    </row>
    <row r="33" spans="1:5" x14ac:dyDescent="0.35">
      <c r="A33" s="651" t="s">
        <v>63</v>
      </c>
      <c r="B33" s="650" t="s">
        <v>41</v>
      </c>
      <c r="C33" s="650">
        <v>75</v>
      </c>
      <c r="D33" s="237" t="s">
        <v>62</v>
      </c>
      <c r="E33" s="237">
        <v>76</v>
      </c>
    </row>
    <row r="34" spans="1:5" ht="16.5" x14ac:dyDescent="0.35">
      <c r="A34" s="1028" t="s">
        <v>64</v>
      </c>
      <c r="B34" s="1029" t="s">
        <v>65</v>
      </c>
      <c r="C34" s="1040">
        <v>36.36</v>
      </c>
      <c r="D34" s="1040">
        <v>57.53</v>
      </c>
      <c r="E34" s="1042">
        <v>37.1</v>
      </c>
    </row>
    <row r="35" spans="1:5" ht="16.5" x14ac:dyDescent="0.35">
      <c r="A35" s="651" t="s">
        <v>66</v>
      </c>
      <c r="B35" s="650" t="s">
        <v>65</v>
      </c>
      <c r="C35" s="710">
        <v>191.81</v>
      </c>
      <c r="D35" s="710">
        <v>397.08</v>
      </c>
      <c r="E35" s="710">
        <v>4.5</v>
      </c>
    </row>
    <row r="36" spans="1:5" ht="16.5" x14ac:dyDescent="0.35">
      <c r="A36" s="1028" t="s">
        <v>67</v>
      </c>
      <c r="B36" s="1029" t="s">
        <v>68</v>
      </c>
      <c r="C36" s="1040">
        <v>691.08</v>
      </c>
      <c r="D36" s="1040">
        <v>397.08</v>
      </c>
      <c r="E36" s="1042">
        <v>24.35</v>
      </c>
    </row>
    <row r="37" spans="1:5" ht="16.5" x14ac:dyDescent="0.35">
      <c r="A37" s="651" t="s">
        <v>69</v>
      </c>
      <c r="B37" s="650" t="s">
        <v>65</v>
      </c>
      <c r="C37" s="710">
        <v>16646.73</v>
      </c>
      <c r="D37" s="710">
        <v>6645.1</v>
      </c>
      <c r="E37" s="710">
        <v>121.85</v>
      </c>
    </row>
    <row r="38" spans="1:5" ht="16.5" x14ac:dyDescent="0.35">
      <c r="A38" s="1028" t="s">
        <v>70</v>
      </c>
      <c r="B38" s="1029" t="s">
        <v>71</v>
      </c>
      <c r="C38" s="1040">
        <v>231379.58952616551</v>
      </c>
      <c r="D38" s="1040">
        <v>253920.82064585772</v>
      </c>
      <c r="E38" s="1042">
        <v>74323.695158118047</v>
      </c>
    </row>
    <row r="39" spans="1:5" ht="16.5" x14ac:dyDescent="0.35">
      <c r="A39" s="651" t="s">
        <v>72</v>
      </c>
      <c r="B39" s="650" t="s">
        <v>73</v>
      </c>
      <c r="C39" s="759">
        <v>3.6154724641829534</v>
      </c>
      <c r="D39" s="759">
        <v>6.6863552849473251</v>
      </c>
      <c r="E39" s="759">
        <v>10.100466934244899</v>
      </c>
    </row>
    <row r="40" spans="1:5" x14ac:dyDescent="0.35">
      <c r="A40" s="601" t="s">
        <v>13</v>
      </c>
      <c r="B40" s="604"/>
      <c r="C40" s="604"/>
      <c r="D40" s="645"/>
      <c r="E40" s="645"/>
    </row>
    <row r="41" spans="1:5" x14ac:dyDescent="0.35">
      <c r="A41" s="651" t="s">
        <v>74</v>
      </c>
      <c r="B41" s="650" t="s">
        <v>75</v>
      </c>
      <c r="C41" s="653">
        <v>1139</v>
      </c>
      <c r="D41" s="653">
        <v>629.36</v>
      </c>
      <c r="E41" s="653">
        <v>90.26</v>
      </c>
    </row>
    <row r="42" spans="1:5" x14ac:dyDescent="0.35">
      <c r="A42" s="1028" t="s">
        <v>76</v>
      </c>
      <c r="B42" s="1029" t="s">
        <v>77</v>
      </c>
      <c r="C42" s="1031">
        <v>1</v>
      </c>
      <c r="D42" s="1036">
        <v>11</v>
      </c>
      <c r="E42" s="1044"/>
    </row>
    <row r="43" spans="1:5" x14ac:dyDescent="0.35">
      <c r="A43" s="651" t="s">
        <v>76</v>
      </c>
      <c r="B43" s="650" t="s">
        <v>78</v>
      </c>
      <c r="C43" s="652">
        <v>7385</v>
      </c>
      <c r="D43" s="653">
        <v>6393</v>
      </c>
      <c r="E43" s="1045"/>
    </row>
    <row r="44" spans="1:5" x14ac:dyDescent="0.35">
      <c r="A44" s="1028" t="s">
        <v>79</v>
      </c>
      <c r="B44" s="1029" t="s">
        <v>80</v>
      </c>
      <c r="C44" s="1031">
        <v>76</v>
      </c>
      <c r="D44" s="1036">
        <v>41</v>
      </c>
      <c r="E44" s="1044"/>
    </row>
    <row r="45" spans="1:5" x14ac:dyDescent="0.35">
      <c r="A45" s="651" t="s">
        <v>81</v>
      </c>
      <c r="B45" s="650" t="s">
        <v>82</v>
      </c>
      <c r="C45" s="652">
        <v>6588</v>
      </c>
      <c r="D45" s="804" t="s">
        <v>83</v>
      </c>
      <c r="E45" s="1045"/>
    </row>
    <row r="46" spans="1:5" x14ac:dyDescent="0.35">
      <c r="A46" s="1028" t="s">
        <v>84</v>
      </c>
      <c r="B46" s="1029" t="s">
        <v>41</v>
      </c>
      <c r="C46" s="1031">
        <v>93</v>
      </c>
      <c r="D46" s="1036">
        <v>90</v>
      </c>
      <c r="E46" s="1044"/>
    </row>
    <row r="47" spans="1:5" x14ac:dyDescent="0.35">
      <c r="A47" s="651" t="s">
        <v>85</v>
      </c>
      <c r="B47" s="650" t="s">
        <v>86</v>
      </c>
      <c r="C47" s="652" t="s">
        <v>87</v>
      </c>
      <c r="D47" s="653" t="s">
        <v>88</v>
      </c>
      <c r="E47" s="1045" t="s">
        <v>89</v>
      </c>
    </row>
    <row r="48" spans="1:5" x14ac:dyDescent="0.35">
      <c r="A48" s="1028" t="s">
        <v>90</v>
      </c>
      <c r="B48" s="1029" t="s">
        <v>86</v>
      </c>
      <c r="C48" s="1031" t="s">
        <v>91</v>
      </c>
      <c r="D48" s="1036" t="s">
        <v>92</v>
      </c>
      <c r="E48" s="1044" t="s">
        <v>93</v>
      </c>
    </row>
    <row r="49" spans="1:5" x14ac:dyDescent="0.35">
      <c r="A49" s="651" t="s">
        <v>94</v>
      </c>
      <c r="B49" s="650" t="s">
        <v>95</v>
      </c>
      <c r="C49" s="652">
        <v>1.1000000000000001</v>
      </c>
      <c r="D49" s="653">
        <v>1.2</v>
      </c>
      <c r="E49" s="1045"/>
    </row>
    <row r="50" spans="1:5" x14ac:dyDescent="0.35">
      <c r="A50" s="1028" t="s">
        <v>96</v>
      </c>
      <c r="B50" s="1029" t="s">
        <v>97</v>
      </c>
      <c r="C50" s="1031">
        <v>10</v>
      </c>
      <c r="D50" s="1036">
        <v>13</v>
      </c>
      <c r="E50" s="1044"/>
    </row>
    <row r="51" spans="1:5" x14ac:dyDescent="0.35">
      <c r="A51" s="651" t="s">
        <v>98</v>
      </c>
      <c r="B51" s="650" t="s">
        <v>99</v>
      </c>
      <c r="C51" s="652" t="s">
        <v>100</v>
      </c>
      <c r="D51" s="653" t="s">
        <v>101</v>
      </c>
      <c r="E51" s="1045" t="s">
        <v>102</v>
      </c>
    </row>
    <row r="52" spans="1:5" x14ac:dyDescent="0.35">
      <c r="A52" s="1028" t="s">
        <v>103</v>
      </c>
      <c r="B52" s="1029" t="s">
        <v>41</v>
      </c>
      <c r="C52" s="1043">
        <v>15.8</v>
      </c>
      <c r="D52" s="1038">
        <v>13.7</v>
      </c>
      <c r="E52" s="1044"/>
    </row>
    <row r="53" spans="1:5" x14ac:dyDescent="0.35">
      <c r="A53" s="651" t="s">
        <v>104</v>
      </c>
      <c r="B53" s="650" t="s">
        <v>105</v>
      </c>
      <c r="C53" s="712">
        <v>9.1999999999999993</v>
      </c>
      <c r="D53" s="711">
        <v>7.2</v>
      </c>
      <c r="E53" s="1046"/>
    </row>
    <row r="54" spans="1:5" x14ac:dyDescent="0.35">
      <c r="A54" s="601" t="s">
        <v>106</v>
      </c>
      <c r="B54" s="604"/>
      <c r="C54" s="713"/>
      <c r="D54" s="714"/>
      <c r="E54" s="714"/>
    </row>
    <row r="55" spans="1:5" ht="15" customHeight="1" x14ac:dyDescent="0.35">
      <c r="A55" s="651" t="s">
        <v>107</v>
      </c>
      <c r="B55" s="650" t="s">
        <v>41</v>
      </c>
      <c r="C55" s="712">
        <v>95</v>
      </c>
      <c r="D55" s="711">
        <v>98.6</v>
      </c>
      <c r="E55" s="653"/>
    </row>
    <row r="56" spans="1:5" x14ac:dyDescent="0.35">
      <c r="A56" s="1028" t="s">
        <v>108</v>
      </c>
      <c r="B56" s="1029" t="s">
        <v>86</v>
      </c>
      <c r="C56" s="1031" t="s">
        <v>109</v>
      </c>
      <c r="D56" s="1036" t="s">
        <v>110</v>
      </c>
      <c r="E56" s="1044" t="s">
        <v>111</v>
      </c>
    </row>
    <row r="57" spans="1:5" x14ac:dyDescent="0.35">
      <c r="A57" s="651" t="s">
        <v>112</v>
      </c>
      <c r="B57" s="650" t="s">
        <v>86</v>
      </c>
      <c r="C57" s="652" t="s">
        <v>113</v>
      </c>
      <c r="D57" s="653" t="s">
        <v>111</v>
      </c>
      <c r="E57" s="653"/>
    </row>
    <row r="58" spans="1:5" x14ac:dyDescent="0.35">
      <c r="A58" s="1028" t="s">
        <v>114</v>
      </c>
      <c r="B58" s="1029" t="s">
        <v>41</v>
      </c>
      <c r="C58" s="1043">
        <v>92.5</v>
      </c>
      <c r="D58" s="1038">
        <v>100</v>
      </c>
      <c r="E58" s="1044"/>
    </row>
    <row r="59" spans="1:5" x14ac:dyDescent="0.35">
      <c r="A59" s="651" t="s">
        <v>115</v>
      </c>
      <c r="B59" s="650" t="s">
        <v>95</v>
      </c>
      <c r="C59" s="712">
        <v>6.3</v>
      </c>
      <c r="D59" s="711">
        <v>7.4</v>
      </c>
      <c r="E59" s="653"/>
    </row>
    <row r="60" spans="1:5" x14ac:dyDescent="0.35">
      <c r="A60" s="1032" t="s">
        <v>116</v>
      </c>
      <c r="B60" s="1033" t="s">
        <v>41</v>
      </c>
      <c r="C60" s="1047">
        <v>95</v>
      </c>
      <c r="D60" s="1047">
        <v>78.930000000000007</v>
      </c>
      <c r="E60" s="1048"/>
    </row>
    <row r="61" spans="1:5" x14ac:dyDescent="0.35"/>
    <row r="62" spans="1:5" ht="24.5" x14ac:dyDescent="0.35">
      <c r="A62" s="803" t="s">
        <v>117</v>
      </c>
    </row>
  </sheetData>
  <sheetProtection algorithmName="SHA-512" hashValue="BZO57N6AxuTAGUiudXvFfE2GNRXdwYXuldRCPOVoMGd0jA2qu36hgJ2tS5kBmfXWJITk7gFk5zyU0UPZvEhLFA==" saltValue="REnp80KO95KfloxfHs9Ctw==" spinCount="100000" sheet="1" objects="1" scenarios="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95D64-67AF-4912-9F28-EEC260B06991}">
  <dimension ref="A1:E55"/>
  <sheetViews>
    <sheetView showGridLines="0" zoomScale="115" zoomScaleNormal="115" workbookViewId="0">
      <selection activeCell="C2" sqref="C2"/>
    </sheetView>
  </sheetViews>
  <sheetFormatPr defaultColWidth="9.1796875" defaultRowHeight="14.5" x14ac:dyDescent="0.35"/>
  <cols>
    <col min="1" max="1" width="49" bestFit="1" customWidth="1"/>
    <col min="2" max="2" width="16.7265625" bestFit="1" customWidth="1"/>
    <col min="3" max="4" width="12.7265625" customWidth="1"/>
    <col min="5" max="5" width="13.54296875" customWidth="1"/>
    <col min="6" max="6" width="9.1796875" customWidth="1"/>
  </cols>
  <sheetData>
    <row r="1" spans="1:5" x14ac:dyDescent="0.35">
      <c r="A1" s="364" t="s">
        <v>118</v>
      </c>
      <c r="B1" s="364"/>
      <c r="C1" s="364"/>
      <c r="D1" s="364"/>
      <c r="E1" s="364"/>
    </row>
    <row r="2" spans="1:5" x14ac:dyDescent="0.35">
      <c r="A2" s="340"/>
      <c r="B2" s="341" t="s">
        <v>22</v>
      </c>
      <c r="C2" s="329" t="s">
        <v>119</v>
      </c>
      <c r="D2" s="329" t="s">
        <v>120</v>
      </c>
      <c r="E2" s="548" t="s">
        <v>25</v>
      </c>
    </row>
    <row r="3" spans="1:5" x14ac:dyDescent="0.35">
      <c r="A3" s="342" t="s">
        <v>4</v>
      </c>
      <c r="B3" s="343"/>
      <c r="C3" s="344"/>
      <c r="D3" s="344"/>
      <c r="E3" s="345"/>
    </row>
    <row r="4" spans="1:5" x14ac:dyDescent="0.35">
      <c r="A4" s="365" t="s">
        <v>27</v>
      </c>
      <c r="B4" s="331"/>
      <c r="C4" s="193"/>
      <c r="D4" s="193"/>
      <c r="E4" s="366"/>
    </row>
    <row r="5" spans="1:5" x14ac:dyDescent="0.35">
      <c r="A5" s="348" t="s">
        <v>121</v>
      </c>
      <c r="B5" s="349" t="s">
        <v>31</v>
      </c>
      <c r="C5" s="367"/>
      <c r="D5" s="367"/>
      <c r="E5" s="368"/>
    </row>
    <row r="6" spans="1:5" x14ac:dyDescent="0.35">
      <c r="A6" s="346" t="s">
        <v>30</v>
      </c>
      <c r="B6" s="331" t="s">
        <v>31</v>
      </c>
      <c r="C6" s="193"/>
      <c r="D6" s="193"/>
      <c r="E6" s="366"/>
    </row>
    <row r="7" spans="1:5" x14ac:dyDescent="0.35">
      <c r="A7" s="348" t="s">
        <v>32</v>
      </c>
      <c r="B7" s="349" t="s">
        <v>31</v>
      </c>
      <c r="C7" s="367"/>
      <c r="D7" s="367"/>
      <c r="E7" s="368"/>
    </row>
    <row r="8" spans="1:5" x14ac:dyDescent="0.35">
      <c r="A8" s="346" t="s">
        <v>33</v>
      </c>
      <c r="B8" s="331" t="s">
        <v>31</v>
      </c>
      <c r="C8" s="193"/>
      <c r="D8" s="193"/>
      <c r="E8" s="366"/>
    </row>
    <row r="9" spans="1:5" x14ac:dyDescent="0.35">
      <c r="A9" s="348" t="s">
        <v>34</v>
      </c>
      <c r="B9" s="349" t="s">
        <v>31</v>
      </c>
      <c r="C9" s="367"/>
      <c r="D9" s="367"/>
      <c r="E9" s="368"/>
    </row>
    <row r="10" spans="1:5" x14ac:dyDescent="0.35">
      <c r="A10" s="346" t="s">
        <v>122</v>
      </c>
      <c r="B10" s="331" t="s">
        <v>31</v>
      </c>
      <c r="C10" s="193"/>
      <c r="D10" s="193"/>
      <c r="E10" s="366"/>
    </row>
    <row r="11" spans="1:5" x14ac:dyDescent="0.35">
      <c r="A11" s="348" t="s">
        <v>123</v>
      </c>
      <c r="B11" s="349" t="s">
        <v>31</v>
      </c>
      <c r="C11" s="367"/>
      <c r="D11" s="367"/>
      <c r="E11" s="368"/>
    </row>
    <row r="12" spans="1:5" x14ac:dyDescent="0.35">
      <c r="A12" s="365" t="s">
        <v>37</v>
      </c>
      <c r="B12" s="331"/>
      <c r="C12" s="193"/>
      <c r="D12" s="193"/>
      <c r="E12" s="366"/>
    </row>
    <row r="13" spans="1:5" x14ac:dyDescent="0.35">
      <c r="A13" s="348" t="s">
        <v>38</v>
      </c>
      <c r="B13" s="349" t="s">
        <v>31</v>
      </c>
      <c r="C13" s="367"/>
      <c r="D13" s="367"/>
      <c r="E13" s="368"/>
    </row>
    <row r="14" spans="1:5" x14ac:dyDescent="0.35">
      <c r="A14" s="346" t="s">
        <v>124</v>
      </c>
      <c r="B14" s="331" t="s">
        <v>31</v>
      </c>
      <c r="C14" s="193"/>
      <c r="D14" s="193"/>
      <c r="E14" s="366"/>
    </row>
    <row r="15" spans="1:5" x14ac:dyDescent="0.35">
      <c r="A15" s="342" t="s">
        <v>125</v>
      </c>
      <c r="B15" s="351"/>
      <c r="C15" s="352"/>
      <c r="D15" s="352"/>
      <c r="E15" s="353"/>
    </row>
    <row r="16" spans="1:5" x14ac:dyDescent="0.35">
      <c r="A16" s="346" t="s">
        <v>126</v>
      </c>
      <c r="B16" s="331" t="s">
        <v>44</v>
      </c>
      <c r="C16" s="280"/>
      <c r="D16" s="280"/>
      <c r="E16" s="347"/>
    </row>
    <row r="17" spans="1:5" x14ac:dyDescent="0.35">
      <c r="A17" s="348" t="s">
        <v>127</v>
      </c>
      <c r="B17" s="349" t="s">
        <v>41</v>
      </c>
      <c r="C17" s="279"/>
      <c r="D17" s="279"/>
      <c r="E17" s="350"/>
    </row>
    <row r="18" spans="1:5" x14ac:dyDescent="0.35">
      <c r="A18" s="346" t="s">
        <v>46</v>
      </c>
      <c r="B18" s="331" t="s">
        <v>44</v>
      </c>
      <c r="C18" s="280"/>
      <c r="D18" s="280"/>
      <c r="E18" s="347"/>
    </row>
    <row r="19" spans="1:5" ht="18" customHeight="1" x14ac:dyDescent="0.35">
      <c r="A19" s="346" t="s">
        <v>128</v>
      </c>
      <c r="B19" s="331" t="s">
        <v>44</v>
      </c>
      <c r="C19" s="280"/>
      <c r="D19" s="280"/>
      <c r="E19" s="347"/>
    </row>
    <row r="20" spans="1:5" x14ac:dyDescent="0.35">
      <c r="A20" s="342" t="s">
        <v>129</v>
      </c>
      <c r="B20" s="351"/>
      <c r="C20" s="352"/>
      <c r="D20" s="352"/>
      <c r="E20" s="353"/>
    </row>
    <row r="21" spans="1:5" x14ac:dyDescent="0.35">
      <c r="A21" s="348" t="s">
        <v>50</v>
      </c>
      <c r="B21" s="349" t="s">
        <v>31</v>
      </c>
      <c r="C21" s="279"/>
      <c r="D21" s="279"/>
      <c r="E21" s="350"/>
    </row>
    <row r="22" spans="1:5" x14ac:dyDescent="0.35">
      <c r="A22" s="346"/>
      <c r="B22" s="331"/>
      <c r="C22" s="280"/>
      <c r="D22" s="280"/>
      <c r="E22" s="347"/>
    </row>
    <row r="23" spans="1:5" x14ac:dyDescent="0.35">
      <c r="A23" s="342" t="s">
        <v>52</v>
      </c>
      <c r="B23" s="351"/>
      <c r="C23" s="352"/>
      <c r="D23" s="352"/>
      <c r="E23" s="353"/>
    </row>
    <row r="24" spans="1:5" x14ac:dyDescent="0.35">
      <c r="A24" s="346" t="s">
        <v>130</v>
      </c>
      <c r="B24" s="331" t="s">
        <v>131</v>
      </c>
      <c r="C24" s="280"/>
      <c r="D24" s="280"/>
      <c r="E24" s="347"/>
    </row>
    <row r="25" spans="1:5" x14ac:dyDescent="0.35">
      <c r="A25" s="348" t="s">
        <v>132</v>
      </c>
      <c r="B25" s="349" t="s">
        <v>131</v>
      </c>
      <c r="C25" s="279"/>
      <c r="D25" s="279"/>
      <c r="E25" s="350"/>
    </row>
    <row r="26" spans="1:5" x14ac:dyDescent="0.35">
      <c r="A26" s="346" t="s">
        <v>133</v>
      </c>
      <c r="B26" s="331" t="s">
        <v>41</v>
      </c>
      <c r="C26" s="280"/>
      <c r="D26" s="280"/>
      <c r="E26" s="347"/>
    </row>
    <row r="27" spans="1:5" x14ac:dyDescent="0.35">
      <c r="A27" s="348" t="s">
        <v>134</v>
      </c>
      <c r="B27" s="349" t="s">
        <v>131</v>
      </c>
      <c r="C27" s="279"/>
      <c r="D27" s="279"/>
      <c r="E27" s="350"/>
    </row>
    <row r="28" spans="1:5" x14ac:dyDescent="0.35">
      <c r="A28" s="346" t="s">
        <v>54</v>
      </c>
      <c r="B28" s="331" t="s">
        <v>55</v>
      </c>
      <c r="C28" s="280"/>
      <c r="D28" s="280"/>
      <c r="E28" s="347"/>
    </row>
    <row r="29" spans="1:5" x14ac:dyDescent="0.35">
      <c r="A29" s="348" t="s">
        <v>56</v>
      </c>
      <c r="B29" s="349" t="s">
        <v>55</v>
      </c>
      <c r="C29" s="279"/>
      <c r="D29" s="279"/>
      <c r="E29" s="350"/>
    </row>
    <row r="30" spans="1:5" x14ac:dyDescent="0.35">
      <c r="A30" s="346" t="s">
        <v>57</v>
      </c>
      <c r="B30" s="331" t="s">
        <v>58</v>
      </c>
      <c r="C30" s="280"/>
      <c r="D30" s="280"/>
      <c r="E30" s="347"/>
    </row>
    <row r="31" spans="1:5" x14ac:dyDescent="0.35">
      <c r="A31" s="348" t="s">
        <v>59</v>
      </c>
      <c r="B31" s="349" t="s">
        <v>41</v>
      </c>
      <c r="C31" s="279"/>
      <c r="D31" s="279"/>
      <c r="E31" s="350"/>
    </row>
    <row r="32" spans="1:5" x14ac:dyDescent="0.35">
      <c r="A32" s="346" t="s">
        <v>60</v>
      </c>
      <c r="B32" s="331" t="s">
        <v>41</v>
      </c>
      <c r="C32" s="280"/>
      <c r="D32" s="280"/>
      <c r="E32" s="347"/>
    </row>
    <row r="33" spans="1:5" x14ac:dyDescent="0.35">
      <c r="A33" s="348" t="s">
        <v>135</v>
      </c>
      <c r="B33" s="349" t="s">
        <v>136</v>
      </c>
      <c r="C33" s="279"/>
      <c r="D33" s="279"/>
      <c r="E33" s="350"/>
    </row>
    <row r="34" spans="1:5" x14ac:dyDescent="0.35">
      <c r="A34" s="346" t="s">
        <v>137</v>
      </c>
      <c r="B34" s="331" t="s">
        <v>136</v>
      </c>
      <c r="C34" s="280"/>
      <c r="D34" s="280"/>
      <c r="E34" s="347"/>
    </row>
    <row r="35" spans="1:5" x14ac:dyDescent="0.35">
      <c r="A35" s="348" t="s">
        <v>138</v>
      </c>
      <c r="B35" s="349" t="s">
        <v>136</v>
      </c>
      <c r="C35" s="279"/>
      <c r="D35" s="279"/>
      <c r="E35" s="350"/>
    </row>
    <row r="36" spans="1:5" x14ac:dyDescent="0.35">
      <c r="A36" s="342" t="s">
        <v>13</v>
      </c>
      <c r="B36" s="351"/>
      <c r="C36" s="352"/>
      <c r="D36" s="352"/>
      <c r="E36" s="353"/>
    </row>
    <row r="37" spans="1:5" x14ac:dyDescent="0.35">
      <c r="A37" s="346" t="s">
        <v>76</v>
      </c>
      <c r="B37" s="331" t="s">
        <v>77</v>
      </c>
      <c r="C37" s="280"/>
      <c r="D37" s="280"/>
      <c r="E37" s="347"/>
    </row>
    <row r="38" spans="1:5" x14ac:dyDescent="0.35">
      <c r="A38" s="348" t="s">
        <v>76</v>
      </c>
      <c r="B38" s="349" t="s">
        <v>78</v>
      </c>
      <c r="C38" s="279"/>
      <c r="D38" s="279"/>
      <c r="E38" s="350"/>
    </row>
    <row r="39" spans="1:5" x14ac:dyDescent="0.35">
      <c r="A39" s="346" t="s">
        <v>79</v>
      </c>
      <c r="B39" s="331" t="s">
        <v>80</v>
      </c>
      <c r="C39" s="280"/>
      <c r="D39" s="280"/>
      <c r="E39" s="347"/>
    </row>
    <row r="40" spans="1:5" x14ac:dyDescent="0.35">
      <c r="A40" s="348" t="s">
        <v>81</v>
      </c>
      <c r="B40" s="349" t="s">
        <v>82</v>
      </c>
      <c r="C40" s="279"/>
      <c r="D40" s="279"/>
      <c r="E40" s="350"/>
    </row>
    <row r="41" spans="1:5" x14ac:dyDescent="0.35">
      <c r="A41" s="346" t="s">
        <v>84</v>
      </c>
      <c r="B41" s="331" t="s">
        <v>41</v>
      </c>
      <c r="C41" s="280"/>
      <c r="D41" s="280"/>
      <c r="E41" s="347"/>
    </row>
    <row r="42" spans="1:5" x14ac:dyDescent="0.35">
      <c r="A42" s="348" t="s">
        <v>85</v>
      </c>
      <c r="B42" s="349" t="s">
        <v>86</v>
      </c>
      <c r="C42" s="279"/>
      <c r="D42" s="279"/>
      <c r="E42" s="350"/>
    </row>
    <row r="43" spans="1:5" ht="15" customHeight="1" x14ac:dyDescent="0.35">
      <c r="A43" s="346" t="s">
        <v>139</v>
      </c>
      <c r="B43" s="331" t="s">
        <v>86</v>
      </c>
      <c r="C43" s="280"/>
      <c r="D43" s="280"/>
      <c r="E43" s="347"/>
    </row>
    <row r="44" spans="1:5" x14ac:dyDescent="0.35">
      <c r="A44" s="348" t="s">
        <v>94</v>
      </c>
      <c r="B44" s="349" t="s">
        <v>95</v>
      </c>
      <c r="C44" s="279"/>
      <c r="D44" s="279"/>
      <c r="E44" s="350"/>
    </row>
    <row r="45" spans="1:5" x14ac:dyDescent="0.35">
      <c r="A45" s="346" t="s">
        <v>96</v>
      </c>
      <c r="B45" s="331" t="s">
        <v>97</v>
      </c>
      <c r="C45" s="280"/>
      <c r="D45" s="280"/>
      <c r="E45" s="347"/>
    </row>
    <row r="46" spans="1:5" x14ac:dyDescent="0.35">
      <c r="A46" s="348" t="s">
        <v>98</v>
      </c>
      <c r="B46" s="349" t="s">
        <v>99</v>
      </c>
      <c r="C46" s="279"/>
      <c r="D46" s="279"/>
      <c r="E46" s="350"/>
    </row>
    <row r="47" spans="1:5" x14ac:dyDescent="0.35">
      <c r="A47" s="346" t="s">
        <v>103</v>
      </c>
      <c r="B47" s="331" t="s">
        <v>41</v>
      </c>
      <c r="C47" s="280"/>
      <c r="D47" s="280"/>
      <c r="E47" s="347"/>
    </row>
    <row r="48" spans="1:5" x14ac:dyDescent="0.35">
      <c r="A48" s="348" t="s">
        <v>104</v>
      </c>
      <c r="B48" s="349" t="s">
        <v>105</v>
      </c>
      <c r="C48" s="279"/>
      <c r="D48" s="279"/>
      <c r="E48" s="350"/>
    </row>
    <row r="49" spans="1:5" x14ac:dyDescent="0.35">
      <c r="A49" s="342" t="s">
        <v>106</v>
      </c>
      <c r="B49" s="351"/>
      <c r="C49" s="352"/>
      <c r="D49" s="352"/>
      <c r="E49" s="353"/>
    </row>
    <row r="50" spans="1:5" x14ac:dyDescent="0.35">
      <c r="A50" s="346" t="s">
        <v>107</v>
      </c>
      <c r="B50" s="331" t="s">
        <v>41</v>
      </c>
      <c r="C50" s="280"/>
      <c r="D50" s="280"/>
      <c r="E50" s="347"/>
    </row>
    <row r="51" spans="1:5" x14ac:dyDescent="0.35">
      <c r="A51" s="348" t="s">
        <v>108</v>
      </c>
      <c r="B51" s="349" t="s">
        <v>86</v>
      </c>
      <c r="C51" s="279"/>
      <c r="D51" s="279"/>
      <c r="E51" s="350"/>
    </row>
    <row r="52" spans="1:5" ht="15" customHeight="1" x14ac:dyDescent="0.35">
      <c r="A52" s="346" t="s">
        <v>112</v>
      </c>
      <c r="B52" s="331" t="s">
        <v>86</v>
      </c>
      <c r="C52" s="280"/>
      <c r="D52" s="280"/>
      <c r="E52" s="347"/>
    </row>
    <row r="53" spans="1:5" x14ac:dyDescent="0.35">
      <c r="A53" s="348" t="s">
        <v>114</v>
      </c>
      <c r="B53" s="349" t="s">
        <v>41</v>
      </c>
      <c r="C53" s="279"/>
      <c r="D53" s="279"/>
      <c r="E53" s="350"/>
    </row>
    <row r="54" spans="1:5" x14ac:dyDescent="0.35">
      <c r="A54" s="346" t="s">
        <v>115</v>
      </c>
      <c r="B54" s="331" t="s">
        <v>95</v>
      </c>
      <c r="C54" s="280"/>
      <c r="D54" s="280"/>
      <c r="E54" s="347"/>
    </row>
    <row r="55" spans="1:5" ht="24" x14ac:dyDescent="0.35">
      <c r="A55" s="354" t="s">
        <v>116</v>
      </c>
      <c r="B55" s="355" t="s">
        <v>41</v>
      </c>
      <c r="C55" s="356"/>
      <c r="D55" s="356"/>
      <c r="E55" s="357"/>
    </row>
  </sheetData>
  <pageMargins left="0.7" right="0.7" top="0.75" bottom="0.75" header="0.3" footer="0.3"/>
  <pageSetup paperSize="9" orientation="portrait" horizontalDpi="200" verticalDpi="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337E2-758D-422E-ACE0-F1FDEB6B8BC8}">
  <sheetPr>
    <tabColor rgb="FF3C6E87"/>
  </sheetPr>
  <dimension ref="A1:AA48"/>
  <sheetViews>
    <sheetView showGridLines="0" topLeftCell="A43" zoomScale="85" zoomScaleNormal="85" workbookViewId="0">
      <selection activeCell="A4" sqref="A4:O4"/>
    </sheetView>
  </sheetViews>
  <sheetFormatPr defaultColWidth="0" defaultRowHeight="14.5" x14ac:dyDescent="0.35"/>
  <cols>
    <col min="1" max="15" width="9.1796875" customWidth="1"/>
    <col min="16" max="17" width="9.1796875" hidden="1" customWidth="1"/>
    <col min="18" max="18" width="14" hidden="1" customWidth="1"/>
    <col min="19" max="19" width="11" hidden="1" customWidth="1"/>
    <col min="20" max="20" width="10" hidden="1" customWidth="1"/>
    <col min="21" max="21" width="11" hidden="1" customWidth="1"/>
    <col min="22" max="22" width="14.26953125" hidden="1" customWidth="1"/>
    <col min="23" max="24" width="10" hidden="1" customWidth="1"/>
    <col min="25" max="27" width="11" hidden="1" customWidth="1"/>
    <col min="28" max="16384" width="9.1796875" hidden="1"/>
  </cols>
  <sheetData>
    <row r="1" spans="1:15" ht="35.25" customHeight="1" x14ac:dyDescent="0.35">
      <c r="A1" s="1349" t="s">
        <v>140</v>
      </c>
      <c r="B1" s="1349"/>
      <c r="C1" s="1349"/>
      <c r="D1" s="1349"/>
      <c r="E1" s="1349"/>
      <c r="F1" s="1349"/>
      <c r="G1" s="1349"/>
      <c r="H1" s="1349"/>
      <c r="I1" s="1349"/>
      <c r="J1" s="1349"/>
      <c r="K1" s="1349"/>
      <c r="L1" s="1349"/>
      <c r="M1" s="1349"/>
      <c r="N1" s="1349"/>
      <c r="O1" s="1349"/>
    </row>
    <row r="2" spans="1:15" ht="279.75" customHeight="1" x14ac:dyDescent="0.35">
      <c r="A2" s="1350" t="s">
        <v>141</v>
      </c>
      <c r="B2" s="1350"/>
      <c r="C2" s="1350"/>
      <c r="D2" s="1350"/>
      <c r="E2" s="1350"/>
      <c r="F2" s="1350"/>
      <c r="G2" s="1350"/>
      <c r="H2" s="1350"/>
      <c r="I2" s="1350"/>
      <c r="J2" s="1350"/>
      <c r="K2" s="1350"/>
      <c r="L2" s="1350"/>
      <c r="M2" s="1350"/>
      <c r="N2" s="1351"/>
      <c r="O2" s="1351"/>
    </row>
    <row r="3" spans="1:15" ht="38.25" customHeight="1" x14ac:dyDescent="0.35">
      <c r="A3" s="1352" t="s">
        <v>142</v>
      </c>
      <c r="B3" s="1352"/>
      <c r="C3" s="1352"/>
      <c r="D3" s="1352"/>
      <c r="E3" s="1352"/>
      <c r="F3" s="1352"/>
      <c r="G3" s="1352"/>
      <c r="H3" s="1352"/>
      <c r="I3" s="1352"/>
      <c r="J3" s="1352"/>
      <c r="K3" s="1352"/>
      <c r="L3" s="1352"/>
      <c r="M3" s="1352"/>
      <c r="N3" s="1352"/>
      <c r="O3" s="1352"/>
    </row>
    <row r="4" spans="1:15" ht="179.25" customHeight="1" x14ac:dyDescent="0.35">
      <c r="A4" s="1353" t="s">
        <v>143</v>
      </c>
      <c r="B4" s="1354"/>
      <c r="C4" s="1354"/>
      <c r="D4" s="1354"/>
      <c r="E4" s="1354"/>
      <c r="F4" s="1354"/>
      <c r="G4" s="1354"/>
      <c r="H4" s="1354"/>
      <c r="I4" s="1354"/>
      <c r="J4" s="1354"/>
      <c r="K4" s="1354"/>
      <c r="L4" s="1354"/>
      <c r="M4" s="1354"/>
      <c r="N4" s="1354"/>
      <c r="O4" s="1354"/>
    </row>
    <row r="5" spans="1:15" x14ac:dyDescent="0.35">
      <c r="E5" s="45"/>
      <c r="F5" s="45"/>
      <c r="G5" s="45"/>
      <c r="H5" s="45"/>
      <c r="I5" s="45"/>
      <c r="J5" s="45"/>
      <c r="K5" s="45"/>
      <c r="L5" s="45"/>
      <c r="M5" s="45"/>
      <c r="N5" s="45"/>
      <c r="O5" s="45"/>
    </row>
    <row r="6" spans="1:15" x14ac:dyDescent="0.35">
      <c r="A6" s="1348"/>
      <c r="B6" s="1348"/>
      <c r="C6" s="1348"/>
      <c r="D6" s="1348" t="s">
        <v>144</v>
      </c>
      <c r="E6" s="1348"/>
      <c r="F6" s="1348"/>
      <c r="G6" s="1348" t="s">
        <v>23</v>
      </c>
      <c r="H6" s="1348"/>
      <c r="I6" s="1348"/>
      <c r="J6" s="1348" t="s">
        <v>25</v>
      </c>
      <c r="K6" s="1348"/>
      <c r="L6" s="1348"/>
      <c r="M6" s="1348" t="s">
        <v>24</v>
      </c>
      <c r="N6" s="1348"/>
      <c r="O6" s="1348"/>
    </row>
    <row r="7" spans="1:15" x14ac:dyDescent="0.35">
      <c r="A7" s="1357" t="s">
        <v>145</v>
      </c>
      <c r="B7" s="1357"/>
      <c r="C7" s="1357"/>
      <c r="D7" s="1358">
        <f>SUM(G7:O7)</f>
        <v>479571</v>
      </c>
      <c r="E7" s="1358"/>
      <c r="F7" s="1358"/>
      <c r="G7" s="1359">
        <v>316099</v>
      </c>
      <c r="H7" s="1359"/>
      <c r="I7" s="1359"/>
      <c r="J7" s="1359"/>
      <c r="K7" s="1359"/>
      <c r="L7" s="1359"/>
      <c r="M7" s="1359">
        <v>163472</v>
      </c>
      <c r="N7" s="1359"/>
      <c r="O7" s="1359"/>
    </row>
    <row r="8" spans="1:15" x14ac:dyDescent="0.35">
      <c r="A8" s="1357" t="s">
        <v>146</v>
      </c>
      <c r="B8" s="1357"/>
      <c r="C8" s="1357"/>
      <c r="D8" s="1358">
        <f>SUM(G8:O8)</f>
        <v>34524</v>
      </c>
      <c r="E8" s="1358"/>
      <c r="F8" s="1358"/>
      <c r="G8" s="1359">
        <v>15874</v>
      </c>
      <c r="H8" s="1359"/>
      <c r="I8" s="1359"/>
      <c r="J8" s="1359"/>
      <c r="K8" s="1359"/>
      <c r="L8" s="1359"/>
      <c r="M8" s="1359">
        <v>18650</v>
      </c>
      <c r="N8" s="1359"/>
      <c r="O8" s="1359"/>
    </row>
    <row r="9" spans="1:15" x14ac:dyDescent="0.35">
      <c r="A9" s="1357" t="s">
        <v>147</v>
      </c>
      <c r="B9" s="1357"/>
      <c r="C9" s="1357"/>
      <c r="D9" s="1358">
        <f>SUM(G9:O9)</f>
        <v>16282</v>
      </c>
      <c r="E9" s="1358"/>
      <c r="F9" s="1358"/>
      <c r="G9" s="1359">
        <v>12072</v>
      </c>
      <c r="H9" s="1359"/>
      <c r="I9" s="1359"/>
      <c r="J9" s="1359"/>
      <c r="K9" s="1359"/>
      <c r="L9" s="1359"/>
      <c r="M9" s="1359">
        <v>4210</v>
      </c>
      <c r="N9" s="1359"/>
      <c r="O9" s="1359"/>
    </row>
    <row r="10" spans="1:15" x14ac:dyDescent="0.35">
      <c r="A10" s="1360" t="s">
        <v>148</v>
      </c>
      <c r="B10" s="1360"/>
      <c r="C10" s="1360"/>
      <c r="D10" s="1361">
        <f>SUM(D7:F9)</f>
        <v>530377</v>
      </c>
      <c r="E10" s="1361"/>
      <c r="F10" s="1361"/>
      <c r="G10" s="1361">
        <f>SUM(G7:I9)</f>
        <v>344045</v>
      </c>
      <c r="H10" s="1361"/>
      <c r="I10" s="1361"/>
      <c r="J10" s="1361">
        <f>SUM(J7:L9)</f>
        <v>0</v>
      </c>
      <c r="K10" s="1361"/>
      <c r="L10" s="1361"/>
      <c r="M10" s="1361">
        <f>SUM(M7:O9)</f>
        <v>186332</v>
      </c>
      <c r="N10" s="1361"/>
      <c r="O10" s="1361"/>
    </row>
    <row r="12" spans="1:15" ht="37.5" customHeight="1" x14ac:dyDescent="0.35">
      <c r="A12" s="1352" t="s">
        <v>149</v>
      </c>
      <c r="B12" s="1352"/>
      <c r="C12" s="1352"/>
      <c r="D12" s="1352"/>
      <c r="E12" s="1352"/>
      <c r="F12" s="1352"/>
      <c r="G12" s="1352"/>
      <c r="H12" s="1352"/>
      <c r="I12" s="1352"/>
      <c r="J12" s="1352"/>
      <c r="K12" s="1352"/>
      <c r="L12" s="1352"/>
      <c r="M12" s="1352"/>
      <c r="N12" s="1352"/>
      <c r="O12" s="1352"/>
    </row>
    <row r="13" spans="1:15" ht="74.25" customHeight="1" x14ac:dyDescent="0.35">
      <c r="A13" s="1353" t="s">
        <v>150</v>
      </c>
      <c r="B13" s="1354"/>
      <c r="C13" s="1354"/>
      <c r="D13" s="1354"/>
      <c r="E13" s="1354"/>
      <c r="F13" s="1354"/>
      <c r="G13" s="1354"/>
      <c r="H13" s="1354"/>
      <c r="I13" s="1354"/>
      <c r="J13" s="1354"/>
      <c r="K13" s="1354"/>
      <c r="L13" s="1354"/>
      <c r="M13" s="1354"/>
      <c r="N13" s="1354"/>
      <c r="O13" s="1354"/>
    </row>
    <row r="15" spans="1:15" x14ac:dyDescent="0.35">
      <c r="A15" s="1355" t="s">
        <v>144</v>
      </c>
      <c r="B15" s="1356"/>
      <c r="C15" s="1356"/>
      <c r="D15" s="1356"/>
      <c r="E15" s="1356"/>
      <c r="F15" s="1362" t="s">
        <v>44</v>
      </c>
      <c r="G15" s="1363"/>
      <c r="H15" s="1363"/>
      <c r="I15" s="1363"/>
      <c r="J15" s="1364"/>
      <c r="K15" s="1365" t="s">
        <v>151</v>
      </c>
      <c r="L15" s="1365"/>
      <c r="M15" s="1365"/>
      <c r="N15" s="1365"/>
      <c r="O15" s="1365"/>
    </row>
    <row r="16" spans="1:15" x14ac:dyDescent="0.35">
      <c r="A16" s="1373" t="s">
        <v>152</v>
      </c>
      <c r="B16" s="1374"/>
      <c r="C16" s="1374"/>
      <c r="D16" s="1374"/>
      <c r="E16" s="1374"/>
      <c r="F16" s="1375">
        <f>SUM(F17:J18)</f>
        <v>60.112899999999996</v>
      </c>
      <c r="G16" s="1376"/>
      <c r="H16" s="1376"/>
      <c r="I16" s="1376"/>
      <c r="J16" s="1377"/>
      <c r="K16" s="1378">
        <f>F16/$F$32</f>
        <v>0.42002366595051566</v>
      </c>
      <c r="L16" s="1379"/>
      <c r="M16" s="1379"/>
      <c r="N16" s="1379"/>
      <c r="O16" s="1379"/>
    </row>
    <row r="17" spans="1:23" x14ac:dyDescent="0.35">
      <c r="A17" s="1366" t="s">
        <v>153</v>
      </c>
      <c r="B17" s="1367"/>
      <c r="C17" s="1367"/>
      <c r="D17" s="1367"/>
      <c r="E17" s="1367"/>
      <c r="F17" s="1368">
        <v>39.883499999999998</v>
      </c>
      <c r="G17" s="1369"/>
      <c r="H17" s="1369"/>
      <c r="I17" s="1369"/>
      <c r="J17" s="1370"/>
      <c r="K17" s="1371">
        <f>F17/$F$32</f>
        <v>0.27867585627939084</v>
      </c>
      <c r="L17" s="1372"/>
      <c r="M17" s="1372"/>
      <c r="N17" s="1372"/>
      <c r="O17" s="1372"/>
    </row>
    <row r="18" spans="1:23" x14ac:dyDescent="0.35">
      <c r="A18" s="1373" t="s">
        <v>154</v>
      </c>
      <c r="B18" s="1374"/>
      <c r="C18" s="1374"/>
      <c r="D18" s="1374"/>
      <c r="E18" s="1374"/>
      <c r="F18" s="1375">
        <f>SUM(F19:J28)</f>
        <v>20.229400000000002</v>
      </c>
      <c r="G18" s="1376"/>
      <c r="H18" s="1376"/>
      <c r="I18" s="1376"/>
      <c r="J18" s="1377"/>
      <c r="K18" s="1380">
        <f t="shared" ref="K18:K32" si="0">F18/$F$32</f>
        <v>0.1413478096711249</v>
      </c>
      <c r="L18" s="1381"/>
      <c r="M18" s="1381"/>
      <c r="N18" s="1381"/>
      <c r="O18" s="1382"/>
      <c r="S18" s="369"/>
      <c r="T18" s="369"/>
      <c r="U18" s="369"/>
      <c r="V18" s="369"/>
      <c r="W18" s="369"/>
    </row>
    <row r="19" spans="1:23" x14ac:dyDescent="0.35">
      <c r="A19" s="1366" t="s">
        <v>155</v>
      </c>
      <c r="B19" s="1367"/>
      <c r="C19" s="1367"/>
      <c r="D19" s="1367"/>
      <c r="E19" s="1367"/>
      <c r="F19" s="1383">
        <v>3.8433999999999999</v>
      </c>
      <c r="G19" s="1384"/>
      <c r="H19" s="1384"/>
      <c r="I19" s="1384"/>
      <c r="J19" s="1385"/>
      <c r="K19" s="1386">
        <f>F19/$F$32</f>
        <v>2.6854784209615772E-2</v>
      </c>
      <c r="L19" s="1387"/>
      <c r="M19" s="1387"/>
      <c r="N19" s="1387"/>
      <c r="O19" s="1388"/>
      <c r="S19" s="369"/>
      <c r="T19" s="369"/>
      <c r="U19" s="369"/>
      <c r="V19" s="369"/>
      <c r="W19" s="369"/>
    </row>
    <row r="20" spans="1:23" x14ac:dyDescent="0.35">
      <c r="A20" s="1366" t="s">
        <v>156</v>
      </c>
      <c r="B20" s="1367"/>
      <c r="C20" s="1367"/>
      <c r="D20" s="1367"/>
      <c r="E20" s="1367"/>
      <c r="F20" s="1383">
        <v>1.2503</v>
      </c>
      <c r="G20" s="1384"/>
      <c r="H20" s="1384"/>
      <c r="I20" s="1384"/>
      <c r="J20" s="1385"/>
      <c r="K20" s="1386">
        <f t="shared" ref="K20:K28" si="1">F20/$F$32</f>
        <v>8.7361546280071301E-3</v>
      </c>
      <c r="L20" s="1387"/>
      <c r="M20" s="1387"/>
      <c r="N20" s="1387"/>
      <c r="O20" s="1388"/>
      <c r="S20" s="369"/>
      <c r="T20" s="369"/>
      <c r="U20" s="369"/>
      <c r="V20" s="369"/>
      <c r="W20" s="369"/>
    </row>
    <row r="21" spans="1:23" x14ac:dyDescent="0.35">
      <c r="A21" s="1366" t="s">
        <v>157</v>
      </c>
      <c r="B21" s="1367"/>
      <c r="C21" s="1367"/>
      <c r="D21" s="1367"/>
      <c r="E21" s="1367"/>
      <c r="F21" s="1383">
        <v>0.83540000000000003</v>
      </c>
      <c r="G21" s="1384"/>
      <c r="H21" s="1384"/>
      <c r="I21" s="1384"/>
      <c r="J21" s="1385"/>
      <c r="K21" s="1386">
        <f t="shared" si="1"/>
        <v>5.8371459459626938E-3</v>
      </c>
      <c r="L21" s="1387"/>
      <c r="M21" s="1387"/>
      <c r="N21" s="1387"/>
      <c r="O21" s="1388"/>
      <c r="S21" s="369"/>
      <c r="T21" s="369"/>
      <c r="U21" s="369"/>
      <c r="V21" s="369"/>
      <c r="W21" s="369"/>
    </row>
    <row r="22" spans="1:23" x14ac:dyDescent="0.35">
      <c r="A22" s="1366" t="s">
        <v>158</v>
      </c>
      <c r="B22" s="1367"/>
      <c r="C22" s="1367"/>
      <c r="D22" s="1367"/>
      <c r="E22" s="1367"/>
      <c r="F22" s="1383">
        <v>1.4186000000000001</v>
      </c>
      <c r="G22" s="1384"/>
      <c r="H22" s="1384"/>
      <c r="I22" s="1384"/>
      <c r="J22" s="1385"/>
      <c r="K22" s="1386">
        <f t="shared" si="1"/>
        <v>9.9121082582507517E-3</v>
      </c>
      <c r="L22" s="1387"/>
      <c r="M22" s="1387"/>
      <c r="N22" s="1387"/>
      <c r="O22" s="1388"/>
      <c r="S22" s="369"/>
      <c r="T22" s="369"/>
      <c r="U22" s="369"/>
      <c r="V22" s="369"/>
      <c r="W22" s="369"/>
    </row>
    <row r="23" spans="1:23" x14ac:dyDescent="0.35">
      <c r="A23" s="1366" t="s">
        <v>159</v>
      </c>
      <c r="B23" s="1367"/>
      <c r="C23" s="1367"/>
      <c r="D23" s="1367"/>
      <c r="E23" s="1367"/>
      <c r="F23" s="1383">
        <v>3.1833999999999998</v>
      </c>
      <c r="G23" s="1384"/>
      <c r="H23" s="1384"/>
      <c r="I23" s="1384"/>
      <c r="J23" s="1385"/>
      <c r="K23" s="1386">
        <f t="shared" si="1"/>
        <v>2.2243201345915297E-2</v>
      </c>
      <c r="L23" s="1387"/>
      <c r="M23" s="1387"/>
      <c r="N23" s="1387"/>
      <c r="O23" s="1388"/>
      <c r="S23" s="369"/>
      <c r="T23" s="369"/>
      <c r="U23" s="369"/>
      <c r="V23" s="369"/>
      <c r="W23" s="369"/>
    </row>
    <row r="24" spans="1:23" x14ac:dyDescent="0.35">
      <c r="A24" s="1366" t="s">
        <v>160</v>
      </c>
      <c r="B24" s="1367"/>
      <c r="C24" s="1367"/>
      <c r="D24" s="1367"/>
      <c r="E24" s="1367"/>
      <c r="F24" s="1383">
        <v>0.83809999999999996</v>
      </c>
      <c r="G24" s="1384"/>
      <c r="H24" s="1384"/>
      <c r="I24" s="1384"/>
      <c r="J24" s="1385"/>
      <c r="K24" s="1386">
        <f t="shared" si="1"/>
        <v>5.8560115122232867E-3</v>
      </c>
      <c r="L24" s="1387"/>
      <c r="M24" s="1387"/>
      <c r="N24" s="1387"/>
      <c r="O24" s="1388"/>
      <c r="S24" s="369"/>
      <c r="T24" s="369"/>
      <c r="U24" s="369"/>
      <c r="V24" s="369"/>
      <c r="W24" s="369"/>
    </row>
    <row r="25" spans="1:23" x14ac:dyDescent="0.35">
      <c r="A25" s="1366" t="s">
        <v>161</v>
      </c>
      <c r="B25" s="1367"/>
      <c r="C25" s="1367"/>
      <c r="D25" s="1367"/>
      <c r="E25" s="1367"/>
      <c r="F25" s="1383">
        <v>0.1125</v>
      </c>
      <c r="G25" s="1384"/>
      <c r="H25" s="1384"/>
      <c r="I25" s="1384"/>
      <c r="J25" s="1385"/>
      <c r="K25" s="1386">
        <f t="shared" si="1"/>
        <v>7.8606526085803576E-4</v>
      </c>
      <c r="L25" s="1387"/>
      <c r="M25" s="1387"/>
      <c r="N25" s="1387"/>
      <c r="O25" s="1388"/>
      <c r="S25" s="369"/>
      <c r="T25" s="369"/>
      <c r="U25" s="369"/>
      <c r="V25" s="369"/>
      <c r="W25" s="369"/>
    </row>
    <row r="26" spans="1:23" x14ac:dyDescent="0.35">
      <c r="A26" s="1366" t="s">
        <v>162</v>
      </c>
      <c r="B26" s="1367"/>
      <c r="C26" s="1367"/>
      <c r="D26" s="1367"/>
      <c r="E26" s="1367"/>
      <c r="F26" s="1383">
        <v>2.2307999999999999</v>
      </c>
      <c r="G26" s="1384"/>
      <c r="H26" s="1384"/>
      <c r="I26" s="1384"/>
      <c r="J26" s="1385"/>
      <c r="K26" s="1386">
        <f t="shared" si="1"/>
        <v>1.558715007930761E-2</v>
      </c>
      <c r="L26" s="1387"/>
      <c r="M26" s="1387"/>
      <c r="N26" s="1387"/>
      <c r="O26" s="1388"/>
      <c r="S26" s="369"/>
      <c r="T26" s="369"/>
      <c r="U26" s="369"/>
      <c r="V26" s="369"/>
      <c r="W26" s="369"/>
    </row>
    <row r="27" spans="1:23" x14ac:dyDescent="0.35">
      <c r="A27" s="1366" t="s">
        <v>163</v>
      </c>
      <c r="B27" s="1367"/>
      <c r="C27" s="1367"/>
      <c r="D27" s="1367"/>
      <c r="E27" s="1367"/>
      <c r="F27" s="1383">
        <v>3.3006000000000002</v>
      </c>
      <c r="G27" s="1384"/>
      <c r="H27" s="1384"/>
      <c r="I27" s="1384"/>
      <c r="J27" s="1385"/>
      <c r="K27" s="1386">
        <f t="shared" si="1"/>
        <v>2.3062106666560292E-2</v>
      </c>
      <c r="L27" s="1387"/>
      <c r="M27" s="1387"/>
      <c r="N27" s="1387"/>
      <c r="O27" s="1388"/>
      <c r="S27" s="369"/>
      <c r="T27" s="369"/>
      <c r="U27" s="369"/>
      <c r="V27" s="369"/>
      <c r="W27" s="369"/>
    </row>
    <row r="28" spans="1:23" x14ac:dyDescent="0.35">
      <c r="A28" s="1366" t="s">
        <v>164</v>
      </c>
      <c r="B28" s="1367"/>
      <c r="C28" s="1367"/>
      <c r="D28" s="1367"/>
      <c r="E28" s="1367"/>
      <c r="F28" s="1383">
        <v>3.2162999999999999</v>
      </c>
      <c r="G28" s="1384"/>
      <c r="H28" s="1384"/>
      <c r="I28" s="1384"/>
      <c r="J28" s="1385"/>
      <c r="K28" s="1386">
        <f t="shared" si="1"/>
        <v>2.2473081764424002E-2</v>
      </c>
      <c r="L28" s="1387"/>
      <c r="M28" s="1387"/>
      <c r="N28" s="1387"/>
      <c r="O28" s="1388"/>
      <c r="R28" s="358"/>
    </row>
    <row r="29" spans="1:23" x14ac:dyDescent="0.35">
      <c r="A29" s="1389" t="s">
        <v>165</v>
      </c>
      <c r="B29" s="1390"/>
      <c r="C29" s="1390"/>
      <c r="D29" s="1390"/>
      <c r="E29" s="1390"/>
      <c r="F29" s="1391">
        <f>SUM(F30,F31)</f>
        <v>62.775588045580008</v>
      </c>
      <c r="G29" s="1392"/>
      <c r="H29" s="1392"/>
      <c r="I29" s="1392"/>
      <c r="J29" s="1393"/>
      <c r="K29" s="1394">
        <f t="shared" si="0"/>
        <v>0.43862852437835947</v>
      </c>
      <c r="L29" s="1395"/>
      <c r="M29" s="1395"/>
      <c r="N29" s="1395"/>
      <c r="O29" s="1396"/>
    </row>
    <row r="30" spans="1:23" ht="15" customHeight="1" x14ac:dyDescent="0.35">
      <c r="A30" s="1366" t="s">
        <v>166</v>
      </c>
      <c r="B30" s="1367"/>
      <c r="C30" s="1367"/>
      <c r="D30" s="1367"/>
      <c r="E30" s="1367"/>
      <c r="F30" s="1368">
        <v>29.397449135150001</v>
      </c>
      <c r="G30" s="1369"/>
      <c r="H30" s="1369"/>
      <c r="I30" s="1369"/>
      <c r="J30" s="1370"/>
      <c r="K30" s="1386">
        <f t="shared" si="0"/>
        <v>0.2054072313154002</v>
      </c>
      <c r="L30" s="1387"/>
      <c r="M30" s="1387"/>
      <c r="N30" s="1387"/>
      <c r="O30" s="1388"/>
    </row>
    <row r="31" spans="1:23" x14ac:dyDescent="0.35">
      <c r="A31" s="1366" t="s">
        <v>48</v>
      </c>
      <c r="B31" s="1367"/>
      <c r="C31" s="1367"/>
      <c r="D31" s="1367"/>
      <c r="E31" s="1367"/>
      <c r="F31" s="1368">
        <v>33.378138910430003</v>
      </c>
      <c r="G31" s="1369"/>
      <c r="H31" s="1369"/>
      <c r="I31" s="1369"/>
      <c r="J31" s="1370"/>
      <c r="K31" s="1386">
        <f t="shared" si="0"/>
        <v>0.23322129306295922</v>
      </c>
      <c r="L31" s="1387"/>
      <c r="M31" s="1387"/>
      <c r="N31" s="1387"/>
      <c r="O31" s="1388"/>
    </row>
    <row r="32" spans="1:23" x14ac:dyDescent="0.35">
      <c r="A32" s="1389" t="s">
        <v>167</v>
      </c>
      <c r="B32" s="1390"/>
      <c r="C32" s="1390"/>
      <c r="D32" s="1390"/>
      <c r="E32" s="1390"/>
      <c r="F32" s="1391">
        <f>SUM(F29+F18+F16)</f>
        <v>143.11788804558</v>
      </c>
      <c r="G32" s="1392"/>
      <c r="H32" s="1392"/>
      <c r="I32" s="1392"/>
      <c r="J32" s="1393"/>
      <c r="K32" s="1394">
        <f t="shared" si="0"/>
        <v>1</v>
      </c>
      <c r="L32" s="1395"/>
      <c r="M32" s="1395"/>
      <c r="N32" s="1395"/>
      <c r="O32" s="1396"/>
    </row>
    <row r="33" spans="1:15" x14ac:dyDescent="0.35">
      <c r="A33" s="22"/>
      <c r="B33" s="22"/>
      <c r="C33" s="22"/>
      <c r="D33" s="22"/>
      <c r="E33" s="22"/>
      <c r="F33" s="260"/>
      <c r="G33" s="260"/>
      <c r="H33" s="260"/>
      <c r="I33" s="260"/>
      <c r="J33" s="260"/>
      <c r="K33" s="265"/>
      <c r="L33" s="260"/>
      <c r="M33" s="260"/>
      <c r="N33" s="260"/>
      <c r="O33" s="260"/>
    </row>
    <row r="34" spans="1:15" x14ac:dyDescent="0.35">
      <c r="A34" s="1354" t="s">
        <v>168</v>
      </c>
      <c r="B34" s="1354"/>
      <c r="C34" s="1354"/>
      <c r="D34" s="1354"/>
      <c r="E34" s="1354"/>
      <c r="F34" s="1354"/>
      <c r="G34" s="1354"/>
      <c r="H34" s="1354"/>
      <c r="I34" s="1354"/>
      <c r="J34" s="1354"/>
      <c r="K34" s="1354"/>
      <c r="L34" s="1354"/>
      <c r="M34" s="1354"/>
      <c r="N34" s="1354"/>
      <c r="O34" s="1354"/>
    </row>
    <row r="35" spans="1:15" x14ac:dyDescent="0.35">
      <c r="A35" s="37"/>
      <c r="B35" s="37"/>
      <c r="C35" s="37"/>
      <c r="D35" s="37"/>
      <c r="E35" s="37"/>
      <c r="F35" s="37"/>
      <c r="G35" s="37"/>
      <c r="H35" s="37"/>
      <c r="I35" s="37"/>
      <c r="J35" s="37"/>
      <c r="K35" s="37"/>
      <c r="L35" s="37"/>
      <c r="M35" s="37"/>
      <c r="N35" s="37"/>
      <c r="O35" s="37"/>
    </row>
    <row r="36" spans="1:15" ht="38.25" customHeight="1" x14ac:dyDescent="0.35">
      <c r="A36" s="1352" t="s">
        <v>169</v>
      </c>
      <c r="B36" s="1352"/>
      <c r="C36" s="1352"/>
      <c r="D36" s="1352"/>
      <c r="E36" s="1352"/>
      <c r="F36" s="1352"/>
      <c r="G36" s="1352"/>
      <c r="H36" s="1352"/>
      <c r="I36" s="1352"/>
      <c r="J36" s="1352"/>
      <c r="K36" s="1352"/>
      <c r="L36" s="1352"/>
      <c r="M36" s="1352"/>
      <c r="N36" s="1352"/>
      <c r="O36" s="1352"/>
    </row>
    <row r="37" spans="1:15" ht="236.25" customHeight="1" x14ac:dyDescent="0.35">
      <c r="A37" s="1353" t="s">
        <v>170</v>
      </c>
      <c r="B37" s="1353"/>
      <c r="C37" s="1353"/>
      <c r="D37" s="1353"/>
      <c r="E37" s="1353"/>
      <c r="F37" s="1353"/>
      <c r="G37" s="1353"/>
      <c r="H37" s="1353"/>
      <c r="I37" s="1353"/>
      <c r="J37" s="1353"/>
      <c r="K37" s="1353"/>
      <c r="L37" s="1353"/>
      <c r="M37" s="1353"/>
      <c r="N37" s="1353"/>
      <c r="O37" s="1353"/>
    </row>
    <row r="38" spans="1:15" x14ac:dyDescent="0.35">
      <c r="A38" s="1398" t="s">
        <v>171</v>
      </c>
      <c r="B38" s="1398"/>
      <c r="C38" s="1398"/>
      <c r="D38" s="1398"/>
      <c r="E38" s="1398"/>
      <c r="F38" s="1398"/>
      <c r="G38" s="1398"/>
      <c r="H38" s="1398"/>
      <c r="I38" s="1398"/>
      <c r="J38" s="1398"/>
      <c r="K38" s="1398"/>
      <c r="L38" s="1398"/>
      <c r="M38" s="1398"/>
      <c r="N38" s="1398"/>
      <c r="O38" s="1398"/>
    </row>
    <row r="39" spans="1:15" ht="241.5" customHeight="1" x14ac:dyDescent="0.35">
      <c r="A39" s="512"/>
      <c r="B39" s="512"/>
      <c r="C39" s="512"/>
      <c r="D39" s="512"/>
      <c r="E39" s="512"/>
      <c r="F39" s="512"/>
      <c r="G39" s="512"/>
      <c r="H39" s="512"/>
      <c r="I39" s="512"/>
      <c r="J39" s="512"/>
      <c r="K39" s="512"/>
      <c r="L39" s="512"/>
      <c r="M39" s="512"/>
      <c r="N39" s="512"/>
      <c r="O39" s="512"/>
    </row>
    <row r="40" spans="1:15" x14ac:dyDescent="0.35">
      <c r="A40" s="1398" t="s">
        <v>172</v>
      </c>
      <c r="B40" s="1398"/>
      <c r="C40" s="1398"/>
      <c r="D40" s="1398"/>
      <c r="E40" s="1398"/>
      <c r="F40" s="1398"/>
      <c r="G40" s="1398"/>
      <c r="H40" s="1398"/>
      <c r="I40" s="1398"/>
      <c r="J40" s="1398"/>
      <c r="K40" s="1398"/>
      <c r="L40" s="1398"/>
      <c r="M40" s="1398"/>
      <c r="N40" s="1398"/>
      <c r="O40" s="1398"/>
    </row>
    <row r="41" spans="1:15" ht="241.5" customHeight="1" x14ac:dyDescent="0.35">
      <c r="A41" s="512"/>
      <c r="B41" s="512"/>
      <c r="C41" s="512"/>
      <c r="D41" s="512"/>
      <c r="E41" s="512"/>
      <c r="F41" s="512"/>
      <c r="G41" s="512"/>
      <c r="H41" s="512"/>
      <c r="I41" s="512"/>
      <c r="J41" s="512"/>
      <c r="K41" s="512"/>
      <c r="L41" s="512"/>
      <c r="M41" s="512"/>
      <c r="N41" s="512"/>
      <c r="O41" s="512"/>
    </row>
    <row r="42" spans="1:15" ht="36.75" customHeight="1" x14ac:dyDescent="0.35">
      <c r="A42" s="1352" t="s">
        <v>173</v>
      </c>
      <c r="B42" s="1352"/>
      <c r="C42" s="1352"/>
      <c r="D42" s="1352"/>
      <c r="E42" s="1352"/>
      <c r="F42" s="1352"/>
      <c r="G42" s="1352"/>
      <c r="H42" s="1352"/>
      <c r="I42" s="1352"/>
      <c r="J42" s="1352"/>
      <c r="K42" s="1352"/>
      <c r="L42" s="1352"/>
      <c r="M42" s="1352"/>
      <c r="N42" s="1352"/>
      <c r="O42" s="1352"/>
    </row>
    <row r="43" spans="1:15" ht="270" customHeight="1" x14ac:dyDescent="0.35">
      <c r="A43" s="1353" t="s">
        <v>174</v>
      </c>
      <c r="B43" s="1354"/>
      <c r="C43" s="1354"/>
      <c r="D43" s="1354"/>
      <c r="E43" s="1354"/>
      <c r="F43" s="1354"/>
      <c r="G43" s="1354"/>
      <c r="H43" s="1354"/>
      <c r="I43" s="1354"/>
      <c r="J43" s="1354"/>
      <c r="K43" s="1354"/>
      <c r="L43" s="1354"/>
      <c r="M43" s="1354"/>
      <c r="N43" s="1354"/>
      <c r="O43" s="1354"/>
    </row>
    <row r="44" spans="1:15" x14ac:dyDescent="0.35">
      <c r="A44" s="94"/>
      <c r="B44" s="45"/>
      <c r="C44" s="45"/>
      <c r="D44" s="45"/>
      <c r="E44" s="45"/>
      <c r="F44" s="45"/>
      <c r="G44" s="45"/>
      <c r="H44" s="45"/>
      <c r="I44" s="45"/>
      <c r="J44" s="45"/>
      <c r="K44" s="45"/>
      <c r="L44" s="45"/>
      <c r="M44" s="45"/>
      <c r="N44" s="45"/>
      <c r="O44" s="45"/>
    </row>
    <row r="46" spans="1:15" ht="36.75" customHeight="1" x14ac:dyDescent="0.35">
      <c r="A46" s="1352" t="s">
        <v>175</v>
      </c>
      <c r="B46" s="1352"/>
      <c r="C46" s="1352"/>
      <c r="D46" s="1352"/>
      <c r="E46" s="1352"/>
      <c r="F46" s="1352"/>
      <c r="G46" s="1352"/>
      <c r="H46" s="1352"/>
      <c r="I46" s="1352"/>
      <c r="J46" s="1352"/>
      <c r="K46" s="1352"/>
      <c r="L46" s="1352"/>
      <c r="M46" s="1352"/>
      <c r="N46" s="1352"/>
      <c r="O46" s="1352"/>
    </row>
    <row r="47" spans="1:15" ht="134.25" customHeight="1" x14ac:dyDescent="0.35">
      <c r="A47" s="1353" t="s">
        <v>176</v>
      </c>
      <c r="B47" s="1354"/>
      <c r="C47" s="1354"/>
      <c r="D47" s="1354"/>
      <c r="E47" s="1354"/>
      <c r="F47" s="1354"/>
      <c r="G47" s="1354"/>
      <c r="H47" s="1354"/>
      <c r="I47" s="1354"/>
      <c r="J47" s="1354"/>
      <c r="K47" s="1354"/>
      <c r="L47" s="1354"/>
      <c r="M47" s="1354"/>
      <c r="N47" s="1354"/>
      <c r="O47" s="1354"/>
    </row>
    <row r="48" spans="1:15" x14ac:dyDescent="0.35">
      <c r="A48" s="1397" t="s">
        <v>177</v>
      </c>
      <c r="B48" s="1397"/>
      <c r="C48" s="1397"/>
      <c r="D48" s="1397"/>
      <c r="E48" s="1397"/>
      <c r="F48" s="1397"/>
      <c r="G48" s="1397"/>
      <c r="H48" s="1397"/>
      <c r="I48" s="1397"/>
      <c r="J48" s="1397"/>
      <c r="K48" s="1397"/>
      <c r="L48" s="1397"/>
      <c r="M48" s="1397"/>
      <c r="N48" s="1397"/>
      <c r="O48" s="1397"/>
    </row>
  </sheetData>
  <mergeCells count="96">
    <mergeCell ref="A47:O47"/>
    <mergeCell ref="A48:O48"/>
    <mergeCell ref="A34:O34"/>
    <mergeCell ref="A36:O36"/>
    <mergeCell ref="A37:O37"/>
    <mergeCell ref="A38:O38"/>
    <mergeCell ref="A40:O40"/>
    <mergeCell ref="A42:O42"/>
    <mergeCell ref="A32:E32"/>
    <mergeCell ref="F32:J32"/>
    <mergeCell ref="K32:O32"/>
    <mergeCell ref="A43:O43"/>
    <mergeCell ref="A46:O46"/>
    <mergeCell ref="A30:E30"/>
    <mergeCell ref="F30:J30"/>
    <mergeCell ref="K30:O30"/>
    <mergeCell ref="A31:E31"/>
    <mergeCell ref="F31:J31"/>
    <mergeCell ref="K31:O31"/>
    <mergeCell ref="A28:E28"/>
    <mergeCell ref="F28:J28"/>
    <mergeCell ref="K28:O28"/>
    <mergeCell ref="A29:E29"/>
    <mergeCell ref="F29:J29"/>
    <mergeCell ref="K29:O29"/>
    <mergeCell ref="A26:E26"/>
    <mergeCell ref="F26:J26"/>
    <mergeCell ref="K26:O26"/>
    <mergeCell ref="A27:E27"/>
    <mergeCell ref="F27:J27"/>
    <mergeCell ref="K27:O27"/>
    <mergeCell ref="A24:E24"/>
    <mergeCell ref="F24:J24"/>
    <mergeCell ref="K24:O24"/>
    <mergeCell ref="A25:E25"/>
    <mergeCell ref="F25:J25"/>
    <mergeCell ref="K25:O25"/>
    <mergeCell ref="A22:E22"/>
    <mergeCell ref="F22:J22"/>
    <mergeCell ref="K22:O22"/>
    <mergeCell ref="A23:E23"/>
    <mergeCell ref="F23:J23"/>
    <mergeCell ref="K23:O23"/>
    <mergeCell ref="A20:E20"/>
    <mergeCell ref="F20:J20"/>
    <mergeCell ref="K20:O20"/>
    <mergeCell ref="A21:E21"/>
    <mergeCell ref="F21:J21"/>
    <mergeCell ref="K21:O21"/>
    <mergeCell ref="A18:E18"/>
    <mergeCell ref="F18:J18"/>
    <mergeCell ref="K18:O18"/>
    <mergeCell ref="A19:E19"/>
    <mergeCell ref="F19:J19"/>
    <mergeCell ref="K19:O19"/>
    <mergeCell ref="F15:J15"/>
    <mergeCell ref="K15:O15"/>
    <mergeCell ref="A17:E17"/>
    <mergeCell ref="F17:J17"/>
    <mergeCell ref="K17:O17"/>
    <mergeCell ref="A16:E16"/>
    <mergeCell ref="F16:J16"/>
    <mergeCell ref="K16:O16"/>
    <mergeCell ref="J10:L10"/>
    <mergeCell ref="M10:O10"/>
    <mergeCell ref="A9:C9"/>
    <mergeCell ref="D9:F9"/>
    <mergeCell ref="G9:I9"/>
    <mergeCell ref="J9:L9"/>
    <mergeCell ref="M9:O9"/>
    <mergeCell ref="A12:O12"/>
    <mergeCell ref="A13:O13"/>
    <mergeCell ref="A15:E15"/>
    <mergeCell ref="A7:C7"/>
    <mergeCell ref="D7:F7"/>
    <mergeCell ref="G7:I7"/>
    <mergeCell ref="J7:L7"/>
    <mergeCell ref="M7:O7"/>
    <mergeCell ref="A8:C8"/>
    <mergeCell ref="D8:F8"/>
    <mergeCell ref="G8:I8"/>
    <mergeCell ref="J8:L8"/>
    <mergeCell ref="M8:O8"/>
    <mergeCell ref="A10:C10"/>
    <mergeCell ref="D10:F10"/>
    <mergeCell ref="G10:I10"/>
    <mergeCell ref="A1:O1"/>
    <mergeCell ref="A2:M2"/>
    <mergeCell ref="N2:O2"/>
    <mergeCell ref="A3:O3"/>
    <mergeCell ref="A4:O4"/>
    <mergeCell ref="A6:C6"/>
    <mergeCell ref="D6:F6"/>
    <mergeCell ref="G6:I6"/>
    <mergeCell ref="J6:L6"/>
    <mergeCell ref="M6:O6"/>
  </mergeCells>
  <hyperlinks>
    <hyperlink ref="A48:O48" location="Klimaregnskab!A1" display="Se beregninger af bankens indirekte og direkte CO2e-udledning" xr:uid="{89794DE9-C52D-4519-B7A7-8843DB3BA96A}"/>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B9E0D-41AA-446B-989C-FBBC2066FC47}">
  <sheetPr>
    <tabColor rgb="FF3C6E87"/>
  </sheetPr>
  <dimension ref="A1:AA52"/>
  <sheetViews>
    <sheetView showGridLines="0" zoomScaleNormal="100" workbookViewId="0">
      <selection sqref="A1:O1"/>
    </sheetView>
  </sheetViews>
  <sheetFormatPr defaultColWidth="0" defaultRowHeight="14.5" zeroHeight="1" x14ac:dyDescent="0.35"/>
  <cols>
    <col min="1" max="15" width="9.1796875" customWidth="1"/>
    <col min="16" max="17" width="9.1796875" hidden="1" customWidth="1"/>
    <col min="18" max="18" width="14" hidden="1" customWidth="1"/>
    <col min="19" max="19" width="11" hidden="1" customWidth="1"/>
    <col min="20" max="20" width="10" hidden="1" customWidth="1"/>
    <col min="21" max="21" width="11" hidden="1" customWidth="1"/>
    <col min="22" max="22" width="14.26953125" hidden="1" customWidth="1"/>
    <col min="23" max="24" width="10" hidden="1" customWidth="1"/>
    <col min="25" max="27" width="11" hidden="1" customWidth="1"/>
    <col min="28" max="16384" width="9.1796875" hidden="1"/>
  </cols>
  <sheetData>
    <row r="1" spans="1:15" ht="35.25" customHeight="1" x14ac:dyDescent="0.35">
      <c r="A1" s="1349" t="s">
        <v>140</v>
      </c>
      <c r="B1" s="1349"/>
      <c r="C1" s="1349"/>
      <c r="D1" s="1349"/>
      <c r="E1" s="1349"/>
      <c r="F1" s="1349"/>
      <c r="G1" s="1349"/>
      <c r="H1" s="1349"/>
      <c r="I1" s="1349"/>
      <c r="J1" s="1349"/>
      <c r="K1" s="1349"/>
      <c r="L1" s="1349"/>
      <c r="M1" s="1349"/>
      <c r="N1" s="1349"/>
      <c r="O1" s="1349"/>
    </row>
    <row r="2" spans="1:15" ht="279.75" customHeight="1" x14ac:dyDescent="0.35">
      <c r="A2" s="1350" t="s">
        <v>178</v>
      </c>
      <c r="B2" s="1350"/>
      <c r="C2" s="1350"/>
      <c r="D2" s="1350"/>
      <c r="E2" s="1350"/>
      <c r="F2" s="1350"/>
      <c r="G2" s="1350"/>
      <c r="H2" s="1350"/>
      <c r="I2" s="1350"/>
      <c r="J2" s="1350"/>
      <c r="K2" s="1350"/>
      <c r="L2" s="1350"/>
      <c r="M2" s="1350"/>
      <c r="N2" s="1351"/>
      <c r="O2" s="1351"/>
    </row>
    <row r="3" spans="1:15" ht="38.25" customHeight="1" x14ac:dyDescent="0.35">
      <c r="A3" s="1352" t="s">
        <v>142</v>
      </c>
      <c r="B3" s="1352"/>
      <c r="C3" s="1352"/>
      <c r="D3" s="1352"/>
      <c r="E3" s="1352"/>
      <c r="F3" s="1352"/>
      <c r="G3" s="1352"/>
      <c r="H3" s="1352"/>
      <c r="I3" s="1352"/>
      <c r="J3" s="1352"/>
      <c r="K3" s="1352"/>
      <c r="L3" s="1352"/>
      <c r="M3" s="1352"/>
      <c r="N3" s="1352"/>
      <c r="O3" s="1352"/>
    </row>
    <row r="4" spans="1:15" ht="179.25" customHeight="1" x14ac:dyDescent="0.35">
      <c r="A4" s="1353" t="s">
        <v>179</v>
      </c>
      <c r="B4" s="1354"/>
      <c r="C4" s="1354"/>
      <c r="D4" s="1354"/>
      <c r="E4" s="1354"/>
      <c r="F4" s="1354"/>
      <c r="G4" s="1354"/>
      <c r="H4" s="1354"/>
      <c r="I4" s="1354"/>
      <c r="J4" s="1354"/>
      <c r="K4" s="1354"/>
      <c r="L4" s="1354"/>
      <c r="M4" s="1354"/>
      <c r="N4" s="1354"/>
      <c r="O4" s="1354"/>
    </row>
    <row r="5" spans="1:15" x14ac:dyDescent="0.35">
      <c r="E5" s="45"/>
      <c r="F5" s="45"/>
      <c r="G5" s="45"/>
      <c r="H5" s="45"/>
      <c r="I5" s="45"/>
      <c r="J5" s="45"/>
      <c r="K5" s="45"/>
      <c r="L5" s="45"/>
      <c r="M5" s="45"/>
      <c r="N5" s="45"/>
      <c r="O5" s="45"/>
    </row>
    <row r="6" spans="1:15" x14ac:dyDescent="0.35">
      <c r="A6" s="1411"/>
      <c r="B6" s="1412"/>
      <c r="C6" s="1412"/>
      <c r="D6" s="1411" t="s">
        <v>144</v>
      </c>
      <c r="E6" s="1412"/>
      <c r="F6" s="1413"/>
      <c r="G6" s="1411" t="s">
        <v>23</v>
      </c>
      <c r="H6" s="1412"/>
      <c r="I6" s="1413"/>
      <c r="J6" s="1411" t="s">
        <v>25</v>
      </c>
      <c r="K6" s="1412"/>
      <c r="L6" s="1413"/>
      <c r="M6" s="1412" t="s">
        <v>24</v>
      </c>
      <c r="N6" s="1412"/>
      <c r="O6" s="1413"/>
    </row>
    <row r="7" spans="1:15" x14ac:dyDescent="0.35">
      <c r="A7" s="1420" t="s">
        <v>145</v>
      </c>
      <c r="B7" s="1357"/>
      <c r="C7" s="1357"/>
      <c r="D7" s="1414">
        <f>SUM(G7:O7)</f>
        <v>503918</v>
      </c>
      <c r="E7" s="1415"/>
      <c r="F7" s="1416"/>
      <c r="G7" s="1417">
        <v>315688</v>
      </c>
      <c r="H7" s="1418"/>
      <c r="I7" s="1419"/>
      <c r="J7" s="1417">
        <v>24758</v>
      </c>
      <c r="K7" s="1418"/>
      <c r="L7" s="1419"/>
      <c r="M7" s="1421">
        <v>163472</v>
      </c>
      <c r="N7" s="1421"/>
      <c r="O7" s="1422"/>
    </row>
    <row r="8" spans="1:15" x14ac:dyDescent="0.35">
      <c r="A8" s="1420" t="s">
        <v>146</v>
      </c>
      <c r="B8" s="1357"/>
      <c r="C8" s="1357"/>
      <c r="D8" s="1414">
        <f>SUM(G8:O8)</f>
        <v>38872</v>
      </c>
      <c r="E8" s="1415"/>
      <c r="F8" s="1416"/>
      <c r="G8" s="1417">
        <v>15874</v>
      </c>
      <c r="H8" s="1418"/>
      <c r="I8" s="1419"/>
      <c r="J8" s="1417">
        <v>4348</v>
      </c>
      <c r="K8" s="1418"/>
      <c r="L8" s="1419"/>
      <c r="M8" s="1421">
        <v>18650</v>
      </c>
      <c r="N8" s="1421"/>
      <c r="O8" s="1422"/>
    </row>
    <row r="9" spans="1:15" x14ac:dyDescent="0.35">
      <c r="A9" s="1420" t="s">
        <v>147</v>
      </c>
      <c r="B9" s="1357"/>
      <c r="C9" s="1357"/>
      <c r="D9" s="1414">
        <f>SUM(G9:O9)</f>
        <v>16693</v>
      </c>
      <c r="E9" s="1415"/>
      <c r="F9" s="1416"/>
      <c r="G9" s="1417">
        <v>12483</v>
      </c>
      <c r="H9" s="1418"/>
      <c r="I9" s="1419"/>
      <c r="J9" s="1417"/>
      <c r="K9" s="1418"/>
      <c r="L9" s="1419"/>
      <c r="M9" s="1421">
        <v>4210</v>
      </c>
      <c r="N9" s="1421"/>
      <c r="O9" s="1422"/>
    </row>
    <row r="10" spans="1:15" x14ac:dyDescent="0.35">
      <c r="A10" s="1423" t="s">
        <v>148</v>
      </c>
      <c r="B10" s="1424"/>
      <c r="C10" s="1424"/>
      <c r="D10" s="1425">
        <f>SUM(D7:F9)</f>
        <v>559483</v>
      </c>
      <c r="E10" s="1426"/>
      <c r="F10" s="1427"/>
      <c r="G10" s="1425">
        <f>SUM(G7:I9)</f>
        <v>344045</v>
      </c>
      <c r="H10" s="1426"/>
      <c r="I10" s="1427"/>
      <c r="J10" s="1425">
        <f>SUM(J7:L9)</f>
        <v>29106</v>
      </c>
      <c r="K10" s="1426"/>
      <c r="L10" s="1427"/>
      <c r="M10" s="1426">
        <v>186332</v>
      </c>
      <c r="N10" s="1426"/>
      <c r="O10" s="1427"/>
    </row>
    <row r="11" spans="1:15" x14ac:dyDescent="0.35"/>
    <row r="12" spans="1:15" ht="37.5" customHeight="1" x14ac:dyDescent="0.35">
      <c r="A12" s="1352" t="s">
        <v>149</v>
      </c>
      <c r="B12" s="1352"/>
      <c r="C12" s="1352"/>
      <c r="D12" s="1352"/>
      <c r="E12" s="1352"/>
      <c r="F12" s="1352"/>
      <c r="G12" s="1352"/>
      <c r="H12" s="1352"/>
      <c r="I12" s="1352"/>
      <c r="J12" s="1352"/>
      <c r="K12" s="1352"/>
      <c r="L12" s="1352"/>
      <c r="M12" s="1352"/>
      <c r="N12" s="1352"/>
      <c r="O12" s="1352"/>
    </row>
    <row r="13" spans="1:15" ht="142.5" customHeight="1" x14ac:dyDescent="0.35">
      <c r="A13" s="1353" t="s">
        <v>180</v>
      </c>
      <c r="B13" s="1354"/>
      <c r="C13" s="1354"/>
      <c r="D13" s="1354"/>
      <c r="E13" s="1354"/>
      <c r="F13" s="1354"/>
      <c r="G13" s="1354"/>
      <c r="H13" s="1354"/>
      <c r="I13" s="1354"/>
      <c r="J13" s="1354"/>
      <c r="K13" s="1354"/>
      <c r="L13" s="1354"/>
      <c r="M13" s="1354"/>
      <c r="N13" s="1354"/>
      <c r="O13" s="1354"/>
    </row>
    <row r="14" spans="1:15" x14ac:dyDescent="0.35">
      <c r="A14" s="1409" t="s">
        <v>144</v>
      </c>
      <c r="B14" s="1410"/>
      <c r="C14" s="1410"/>
      <c r="D14" s="1410"/>
      <c r="E14" s="1410"/>
      <c r="F14" s="1428" t="s">
        <v>44</v>
      </c>
      <c r="G14" s="1429"/>
      <c r="H14" s="1429"/>
      <c r="I14" s="1429"/>
      <c r="J14" s="1430"/>
      <c r="K14" s="1431" t="s">
        <v>151</v>
      </c>
      <c r="L14" s="1431"/>
      <c r="M14" s="1431"/>
      <c r="N14" s="1431"/>
      <c r="O14" s="1432"/>
    </row>
    <row r="15" spans="1:15" x14ac:dyDescent="0.35">
      <c r="A15" s="1404" t="s">
        <v>152</v>
      </c>
      <c r="B15" s="1374"/>
      <c r="C15" s="1374"/>
      <c r="D15" s="1374"/>
      <c r="E15" s="1374"/>
      <c r="F15" s="1375">
        <f>SUM(F16:J17)</f>
        <v>60.112899999999996</v>
      </c>
      <c r="G15" s="1376"/>
      <c r="H15" s="1376"/>
      <c r="I15" s="1376"/>
      <c r="J15" s="1377"/>
      <c r="K15" s="1378">
        <f>F15/$F$31</f>
        <v>0.42002366595051566</v>
      </c>
      <c r="L15" s="1379"/>
      <c r="M15" s="1379"/>
      <c r="N15" s="1379"/>
      <c r="O15" s="1408"/>
    </row>
    <row r="16" spans="1:15" x14ac:dyDescent="0.35">
      <c r="A16" s="1401" t="s">
        <v>153</v>
      </c>
      <c r="B16" s="1367"/>
      <c r="C16" s="1367"/>
      <c r="D16" s="1367"/>
      <c r="E16" s="1367"/>
      <c r="F16" s="1368">
        <v>39.883499999999998</v>
      </c>
      <c r="G16" s="1369"/>
      <c r="H16" s="1369"/>
      <c r="I16" s="1369"/>
      <c r="J16" s="1370"/>
      <c r="K16" s="1371">
        <f>F16/$F$31</f>
        <v>0.27867585627939084</v>
      </c>
      <c r="L16" s="1372"/>
      <c r="M16" s="1372"/>
      <c r="N16" s="1372"/>
      <c r="O16" s="1402"/>
    </row>
    <row r="17" spans="1:23" x14ac:dyDescent="0.35">
      <c r="A17" s="1404" t="s">
        <v>181</v>
      </c>
      <c r="B17" s="1374"/>
      <c r="C17" s="1374"/>
      <c r="D17" s="1374"/>
      <c r="E17" s="1374"/>
      <c r="F17" s="1375">
        <f>SUM(F18:J27)</f>
        <v>20.229400000000002</v>
      </c>
      <c r="G17" s="1376"/>
      <c r="H17" s="1376"/>
      <c r="I17" s="1376"/>
      <c r="J17" s="1377"/>
      <c r="K17" s="1380">
        <f t="shared" ref="K17:K31" si="0">F17/$F$31</f>
        <v>0.1413478096711249</v>
      </c>
      <c r="L17" s="1381"/>
      <c r="M17" s="1381"/>
      <c r="N17" s="1381"/>
      <c r="O17" s="1403"/>
      <c r="S17" s="369"/>
      <c r="T17" s="369"/>
      <c r="U17" s="369"/>
      <c r="V17" s="369"/>
      <c r="W17" s="369"/>
    </row>
    <row r="18" spans="1:23" x14ac:dyDescent="0.35">
      <c r="A18" s="1401" t="s">
        <v>155</v>
      </c>
      <c r="B18" s="1367"/>
      <c r="C18" s="1367"/>
      <c r="D18" s="1367"/>
      <c r="E18" s="1367"/>
      <c r="F18" s="1383">
        <v>3.8433999999999999</v>
      </c>
      <c r="G18" s="1384"/>
      <c r="H18" s="1384"/>
      <c r="I18" s="1384"/>
      <c r="J18" s="1385"/>
      <c r="K18" s="1386">
        <f>F18/$F$31</f>
        <v>2.6854784209615772E-2</v>
      </c>
      <c r="L18" s="1387"/>
      <c r="M18" s="1387"/>
      <c r="N18" s="1387"/>
      <c r="O18" s="1400"/>
      <c r="S18" s="369"/>
      <c r="T18" s="369"/>
      <c r="U18" s="369"/>
      <c r="V18" s="369"/>
      <c r="W18" s="369"/>
    </row>
    <row r="19" spans="1:23" x14ac:dyDescent="0.35">
      <c r="A19" s="1401" t="s">
        <v>156</v>
      </c>
      <c r="B19" s="1367"/>
      <c r="C19" s="1367"/>
      <c r="D19" s="1367"/>
      <c r="E19" s="1367"/>
      <c r="F19" s="1383">
        <v>1.2503</v>
      </c>
      <c r="G19" s="1384"/>
      <c r="H19" s="1384"/>
      <c r="I19" s="1384"/>
      <c r="J19" s="1385"/>
      <c r="K19" s="1386">
        <f t="shared" ref="K19:K27" si="1">F19/$F$31</f>
        <v>8.7361546280071301E-3</v>
      </c>
      <c r="L19" s="1387"/>
      <c r="M19" s="1387"/>
      <c r="N19" s="1387"/>
      <c r="O19" s="1400"/>
      <c r="S19" s="369"/>
      <c r="T19" s="369"/>
      <c r="U19" s="369"/>
      <c r="V19" s="369"/>
      <c r="W19" s="369"/>
    </row>
    <row r="20" spans="1:23" x14ac:dyDescent="0.35">
      <c r="A20" s="1401" t="s">
        <v>157</v>
      </c>
      <c r="B20" s="1367"/>
      <c r="C20" s="1367"/>
      <c r="D20" s="1367"/>
      <c r="E20" s="1367"/>
      <c r="F20" s="1383">
        <v>0.83540000000000003</v>
      </c>
      <c r="G20" s="1384"/>
      <c r="H20" s="1384"/>
      <c r="I20" s="1384"/>
      <c r="J20" s="1385"/>
      <c r="K20" s="1386">
        <f t="shared" si="1"/>
        <v>5.8371459459626938E-3</v>
      </c>
      <c r="L20" s="1387"/>
      <c r="M20" s="1387"/>
      <c r="N20" s="1387"/>
      <c r="O20" s="1400"/>
      <c r="S20" s="369"/>
      <c r="T20" s="369"/>
      <c r="U20" s="369"/>
      <c r="V20" s="369"/>
      <c r="W20" s="369"/>
    </row>
    <row r="21" spans="1:23" x14ac:dyDescent="0.35">
      <c r="A21" s="1401" t="s">
        <v>158</v>
      </c>
      <c r="B21" s="1367"/>
      <c r="C21" s="1367"/>
      <c r="D21" s="1367"/>
      <c r="E21" s="1367"/>
      <c r="F21" s="1383">
        <v>1.4186000000000001</v>
      </c>
      <c r="G21" s="1384"/>
      <c r="H21" s="1384"/>
      <c r="I21" s="1384"/>
      <c r="J21" s="1385"/>
      <c r="K21" s="1386">
        <f t="shared" si="1"/>
        <v>9.9121082582507517E-3</v>
      </c>
      <c r="L21" s="1387"/>
      <c r="M21" s="1387"/>
      <c r="N21" s="1387"/>
      <c r="O21" s="1400"/>
      <c r="S21" s="369"/>
      <c r="T21" s="369"/>
      <c r="U21" s="369"/>
      <c r="V21" s="369"/>
      <c r="W21" s="369"/>
    </row>
    <row r="22" spans="1:23" x14ac:dyDescent="0.35">
      <c r="A22" s="1401" t="s">
        <v>159</v>
      </c>
      <c r="B22" s="1367"/>
      <c r="C22" s="1367"/>
      <c r="D22" s="1367"/>
      <c r="E22" s="1367"/>
      <c r="F22" s="1383">
        <v>3.1833999999999998</v>
      </c>
      <c r="G22" s="1384"/>
      <c r="H22" s="1384"/>
      <c r="I22" s="1384"/>
      <c r="J22" s="1385"/>
      <c r="K22" s="1386">
        <f t="shared" si="1"/>
        <v>2.2243201345915297E-2</v>
      </c>
      <c r="L22" s="1387"/>
      <c r="M22" s="1387"/>
      <c r="N22" s="1387"/>
      <c r="O22" s="1400"/>
      <c r="S22" s="369"/>
      <c r="T22" s="369"/>
      <c r="U22" s="369"/>
      <c r="V22" s="369"/>
      <c r="W22" s="369"/>
    </row>
    <row r="23" spans="1:23" x14ac:dyDescent="0.35">
      <c r="A23" s="1401" t="s">
        <v>164</v>
      </c>
      <c r="B23" s="1367"/>
      <c r="C23" s="1367"/>
      <c r="D23" s="1367"/>
      <c r="E23" s="1367"/>
      <c r="F23" s="1383">
        <v>0.83809999999999996</v>
      </c>
      <c r="G23" s="1384"/>
      <c r="H23" s="1384"/>
      <c r="I23" s="1384"/>
      <c r="J23" s="1385"/>
      <c r="K23" s="1386">
        <f t="shared" si="1"/>
        <v>5.8560115122232867E-3</v>
      </c>
      <c r="L23" s="1387"/>
      <c r="M23" s="1387"/>
      <c r="N23" s="1387"/>
      <c r="O23" s="1400"/>
      <c r="S23" s="369"/>
      <c r="T23" s="369"/>
      <c r="U23" s="369"/>
      <c r="V23" s="369"/>
      <c r="W23" s="369"/>
    </row>
    <row r="24" spans="1:23" x14ac:dyDescent="0.35">
      <c r="A24" s="1401" t="s">
        <v>161</v>
      </c>
      <c r="B24" s="1367"/>
      <c r="C24" s="1367"/>
      <c r="D24" s="1367"/>
      <c r="E24" s="1367"/>
      <c r="F24" s="1383">
        <v>0.1125</v>
      </c>
      <c r="G24" s="1384"/>
      <c r="H24" s="1384"/>
      <c r="I24" s="1384"/>
      <c r="J24" s="1385"/>
      <c r="K24" s="1386">
        <f t="shared" si="1"/>
        <v>7.8606526085803576E-4</v>
      </c>
      <c r="L24" s="1387"/>
      <c r="M24" s="1387"/>
      <c r="N24" s="1387"/>
      <c r="O24" s="1400"/>
      <c r="S24" s="369"/>
      <c r="T24" s="369"/>
      <c r="U24" s="369"/>
      <c r="V24" s="369"/>
      <c r="W24" s="369"/>
    </row>
    <row r="25" spans="1:23" x14ac:dyDescent="0.35">
      <c r="A25" s="1401" t="s">
        <v>162</v>
      </c>
      <c r="B25" s="1367"/>
      <c r="C25" s="1367"/>
      <c r="D25" s="1367"/>
      <c r="E25" s="1367"/>
      <c r="F25" s="1383">
        <v>2.2307999999999999</v>
      </c>
      <c r="G25" s="1384"/>
      <c r="H25" s="1384"/>
      <c r="I25" s="1384"/>
      <c r="J25" s="1385"/>
      <c r="K25" s="1386">
        <f t="shared" si="1"/>
        <v>1.558715007930761E-2</v>
      </c>
      <c r="L25" s="1387"/>
      <c r="M25" s="1387"/>
      <c r="N25" s="1387"/>
      <c r="O25" s="1400"/>
      <c r="S25" s="369"/>
      <c r="T25" s="369"/>
      <c r="U25" s="369"/>
      <c r="V25" s="369"/>
      <c r="W25" s="369"/>
    </row>
    <row r="26" spans="1:23" x14ac:dyDescent="0.35">
      <c r="A26" s="1401" t="s">
        <v>163</v>
      </c>
      <c r="B26" s="1367"/>
      <c r="C26" s="1367"/>
      <c r="D26" s="1367"/>
      <c r="E26" s="1367"/>
      <c r="F26" s="1383">
        <v>3.3006000000000002</v>
      </c>
      <c r="G26" s="1384"/>
      <c r="H26" s="1384"/>
      <c r="I26" s="1384"/>
      <c r="J26" s="1385"/>
      <c r="K26" s="1386">
        <f t="shared" si="1"/>
        <v>2.3062106666560292E-2</v>
      </c>
      <c r="L26" s="1387"/>
      <c r="M26" s="1387"/>
      <c r="N26" s="1387"/>
      <c r="O26" s="1400"/>
      <c r="S26" s="369"/>
      <c r="T26" s="369"/>
      <c r="U26" s="369"/>
      <c r="V26" s="369"/>
      <c r="W26" s="369"/>
    </row>
    <row r="27" spans="1:23" x14ac:dyDescent="0.35">
      <c r="A27" s="1401" t="s">
        <v>164</v>
      </c>
      <c r="B27" s="1367"/>
      <c r="C27" s="1367"/>
      <c r="D27" s="1367"/>
      <c r="E27" s="1367"/>
      <c r="F27" s="1383">
        <v>3.2162999999999999</v>
      </c>
      <c r="G27" s="1384"/>
      <c r="H27" s="1384"/>
      <c r="I27" s="1384"/>
      <c r="J27" s="1385"/>
      <c r="K27" s="1386">
        <f t="shared" si="1"/>
        <v>2.2473081764424002E-2</v>
      </c>
      <c r="L27" s="1387"/>
      <c r="M27" s="1387"/>
      <c r="N27" s="1387"/>
      <c r="O27" s="1400"/>
      <c r="R27" s="358"/>
    </row>
    <row r="28" spans="1:23" x14ac:dyDescent="0.35">
      <c r="A28" s="1399" t="s">
        <v>182</v>
      </c>
      <c r="B28" s="1390"/>
      <c r="C28" s="1390"/>
      <c r="D28" s="1390"/>
      <c r="E28" s="1390"/>
      <c r="F28" s="1391">
        <f>SUM(F29,F30)</f>
        <v>62.775588045580008</v>
      </c>
      <c r="G28" s="1392"/>
      <c r="H28" s="1392"/>
      <c r="I28" s="1392"/>
      <c r="J28" s="1393"/>
      <c r="K28" s="1394">
        <f t="shared" si="0"/>
        <v>0.43862852437835947</v>
      </c>
      <c r="L28" s="1395"/>
      <c r="M28" s="1395"/>
      <c r="N28" s="1395"/>
      <c r="O28" s="1440"/>
    </row>
    <row r="29" spans="1:23" ht="15" customHeight="1" x14ac:dyDescent="0.35">
      <c r="A29" s="1401" t="s">
        <v>166</v>
      </c>
      <c r="B29" s="1367"/>
      <c r="C29" s="1367"/>
      <c r="D29" s="1367"/>
      <c r="E29" s="1367"/>
      <c r="F29" s="1368">
        <v>29.397449135150001</v>
      </c>
      <c r="G29" s="1369"/>
      <c r="H29" s="1369"/>
      <c r="I29" s="1369"/>
      <c r="J29" s="1370"/>
      <c r="K29" s="1386">
        <f t="shared" si="0"/>
        <v>0.2054072313154002</v>
      </c>
      <c r="L29" s="1387"/>
      <c r="M29" s="1387"/>
      <c r="N29" s="1387"/>
      <c r="O29" s="1400"/>
    </row>
    <row r="30" spans="1:23" x14ac:dyDescent="0.35">
      <c r="A30" s="1401" t="s">
        <v>48</v>
      </c>
      <c r="B30" s="1367"/>
      <c r="C30" s="1367"/>
      <c r="D30" s="1367"/>
      <c r="E30" s="1367"/>
      <c r="F30" s="1368">
        <v>33.378138910430003</v>
      </c>
      <c r="G30" s="1369"/>
      <c r="H30" s="1369"/>
      <c r="I30" s="1369"/>
      <c r="J30" s="1370"/>
      <c r="K30" s="1386">
        <f t="shared" si="0"/>
        <v>0.23322129306295922</v>
      </c>
      <c r="L30" s="1387"/>
      <c r="M30" s="1387"/>
      <c r="N30" s="1387"/>
      <c r="O30" s="1400"/>
    </row>
    <row r="31" spans="1:23" x14ac:dyDescent="0.35">
      <c r="A31" s="1435" t="s">
        <v>167</v>
      </c>
      <c r="B31" s="1436"/>
      <c r="C31" s="1436"/>
      <c r="D31" s="1436"/>
      <c r="E31" s="1436"/>
      <c r="F31" s="1405">
        <f>SUM(F28+F17+F15)</f>
        <v>143.11788804558</v>
      </c>
      <c r="G31" s="1406"/>
      <c r="H31" s="1406"/>
      <c r="I31" s="1406"/>
      <c r="J31" s="1407"/>
      <c r="K31" s="1437">
        <f t="shared" si="0"/>
        <v>1</v>
      </c>
      <c r="L31" s="1438"/>
      <c r="M31" s="1438"/>
      <c r="N31" s="1438"/>
      <c r="O31" s="1439"/>
    </row>
    <row r="32" spans="1:23" x14ac:dyDescent="0.35">
      <c r="A32" s="1354" t="s">
        <v>168</v>
      </c>
      <c r="B32" s="1354"/>
      <c r="C32" s="1354"/>
      <c r="D32" s="1354"/>
      <c r="E32" s="1354"/>
      <c r="F32" s="1354"/>
      <c r="G32" s="1354"/>
      <c r="H32" s="1354"/>
      <c r="I32" s="1354"/>
      <c r="J32" s="1354"/>
      <c r="K32" s="1354"/>
      <c r="L32" s="1354"/>
      <c r="M32" s="1354"/>
      <c r="N32" s="1354"/>
      <c r="O32" s="1354"/>
    </row>
    <row r="33" spans="1:15" x14ac:dyDescent="0.35">
      <c r="A33" s="45" t="s">
        <v>183</v>
      </c>
      <c r="B33" s="45"/>
      <c r="C33" s="45"/>
      <c r="D33" s="45"/>
      <c r="E33" s="45"/>
      <c r="F33" s="45"/>
      <c r="G33" s="45"/>
      <c r="H33" s="45"/>
      <c r="I33" s="45"/>
      <c r="J33" s="45"/>
      <c r="K33" s="45"/>
      <c r="L33" s="45"/>
      <c r="M33" s="45"/>
      <c r="N33" s="45"/>
      <c r="O33" s="45"/>
    </row>
    <row r="34" spans="1:15" x14ac:dyDescent="0.35">
      <c r="A34" s="37"/>
      <c r="B34" s="37"/>
      <c r="C34" s="37"/>
      <c r="D34" s="37"/>
      <c r="E34" s="37"/>
      <c r="F34" s="37"/>
      <c r="G34" s="37"/>
      <c r="H34" s="37"/>
      <c r="I34" s="37"/>
      <c r="J34" s="37"/>
      <c r="K34" s="37"/>
      <c r="L34" s="37"/>
      <c r="M34" s="37"/>
      <c r="N34" s="37"/>
      <c r="O34" s="37"/>
    </row>
    <row r="35" spans="1:15" ht="38.25" customHeight="1" x14ac:dyDescent="0.35">
      <c r="A35" s="1352" t="s">
        <v>184</v>
      </c>
      <c r="B35" s="1352"/>
      <c r="C35" s="1352"/>
      <c r="D35" s="1352"/>
      <c r="E35" s="1352"/>
      <c r="F35" s="1352"/>
      <c r="G35" s="1352"/>
      <c r="H35" s="1352"/>
      <c r="I35" s="1352"/>
      <c r="J35" s="1352"/>
      <c r="K35" s="1352"/>
      <c r="L35" s="1352"/>
      <c r="M35" s="1352"/>
      <c r="N35" s="1352"/>
      <c r="O35" s="1352"/>
    </row>
    <row r="36" spans="1:15" ht="149.25" customHeight="1" x14ac:dyDescent="0.35">
      <c r="A36" s="1353" t="s">
        <v>185</v>
      </c>
      <c r="B36" s="1353"/>
      <c r="C36" s="1353"/>
      <c r="D36" s="1353"/>
      <c r="E36" s="1353"/>
      <c r="F36" s="1353"/>
      <c r="G36" s="1353"/>
      <c r="H36" s="1353"/>
      <c r="I36" s="1353"/>
      <c r="J36" s="1353"/>
      <c r="K36" s="1353"/>
      <c r="L36" s="1353"/>
      <c r="M36" s="1353"/>
      <c r="N36" s="1353"/>
      <c r="O36" s="1353"/>
    </row>
    <row r="37" spans="1:15" ht="36.75" customHeight="1" x14ac:dyDescent="0.35">
      <c r="A37" s="1352" t="s">
        <v>186</v>
      </c>
      <c r="B37" s="1352"/>
      <c r="C37" s="1352"/>
      <c r="D37" s="1352"/>
      <c r="E37" s="1352"/>
      <c r="F37" s="1352"/>
      <c r="G37" s="1352"/>
      <c r="H37" s="1352"/>
      <c r="I37" s="1352"/>
      <c r="J37" s="1352"/>
      <c r="K37" s="1352"/>
      <c r="L37" s="1352"/>
      <c r="M37" s="1352"/>
      <c r="N37" s="1352"/>
      <c r="O37" s="1352"/>
    </row>
    <row r="38" spans="1:15" ht="206.25" customHeight="1" x14ac:dyDescent="0.35">
      <c r="A38" s="1353" t="s">
        <v>187</v>
      </c>
      <c r="B38" s="1354"/>
      <c r="C38" s="1354"/>
      <c r="D38" s="1354"/>
      <c r="E38" s="1354"/>
      <c r="F38" s="1354"/>
      <c r="G38" s="1354"/>
      <c r="H38" s="1354"/>
      <c r="I38" s="1354"/>
      <c r="J38" s="1354"/>
      <c r="K38" s="1354"/>
      <c r="L38" s="1354"/>
      <c r="M38" s="1354"/>
      <c r="N38" s="1354"/>
      <c r="O38" s="1354"/>
    </row>
    <row r="39" spans="1:15" x14ac:dyDescent="0.35">
      <c r="A39" s="1398" t="s">
        <v>171</v>
      </c>
      <c r="B39" s="1398"/>
      <c r="C39" s="1398"/>
      <c r="D39" s="1398"/>
      <c r="E39" s="1398"/>
      <c r="F39" s="1398"/>
      <c r="G39" s="1398"/>
      <c r="H39" s="1398"/>
      <c r="I39" s="1398"/>
      <c r="J39" s="1398"/>
      <c r="K39" s="1398"/>
      <c r="L39" s="1398"/>
      <c r="M39" s="1398"/>
      <c r="N39" s="1398"/>
      <c r="O39" s="1398"/>
    </row>
    <row r="40" spans="1:15" ht="241.5" customHeight="1" x14ac:dyDescent="0.35">
      <c r="A40" s="512"/>
      <c r="B40" s="512"/>
      <c r="C40" s="512"/>
      <c r="D40" s="512"/>
      <c r="E40" s="512"/>
      <c r="F40" s="512"/>
      <c r="G40" s="512"/>
      <c r="H40" s="512"/>
      <c r="I40" s="512"/>
      <c r="J40" s="512"/>
      <c r="K40" s="512"/>
      <c r="L40" s="512"/>
      <c r="M40" s="512"/>
      <c r="N40" s="512"/>
      <c r="O40" s="512"/>
    </row>
    <row r="41" spans="1:15" x14ac:dyDescent="0.35">
      <c r="A41" s="1398" t="s">
        <v>172</v>
      </c>
      <c r="B41" s="1398"/>
      <c r="C41" s="1398"/>
      <c r="D41" s="1398"/>
      <c r="E41" s="1398"/>
      <c r="F41" s="1398"/>
      <c r="G41" s="1398"/>
      <c r="H41" s="1398"/>
      <c r="I41" s="1398"/>
      <c r="J41" s="1398"/>
      <c r="K41" s="1398"/>
      <c r="L41" s="1398"/>
      <c r="M41" s="1398"/>
      <c r="N41" s="1398"/>
      <c r="O41" s="1398"/>
    </row>
    <row r="42" spans="1:15" ht="241.5" customHeight="1" x14ac:dyDescent="0.35">
      <c r="A42" s="512"/>
      <c r="B42" s="512"/>
      <c r="C42" s="512"/>
      <c r="D42" s="512"/>
      <c r="E42" s="512"/>
      <c r="F42" s="512"/>
      <c r="G42" s="512"/>
      <c r="H42" s="512"/>
      <c r="I42" s="512"/>
      <c r="J42" s="512"/>
      <c r="K42" s="512"/>
      <c r="L42" s="512"/>
      <c r="M42" s="512"/>
      <c r="N42" s="512"/>
      <c r="O42" s="512"/>
    </row>
    <row r="43" spans="1:15" ht="36.75" customHeight="1" x14ac:dyDescent="0.35">
      <c r="A43" s="1352" t="s">
        <v>175</v>
      </c>
      <c r="B43" s="1352"/>
      <c r="C43" s="1352"/>
      <c r="D43" s="1352"/>
      <c r="E43" s="1352"/>
      <c r="F43" s="1352"/>
      <c r="G43" s="1352"/>
      <c r="H43" s="1352"/>
      <c r="I43" s="1352"/>
      <c r="J43" s="1352"/>
      <c r="K43" s="1352"/>
      <c r="L43" s="1352"/>
      <c r="M43" s="1352"/>
      <c r="N43" s="1352"/>
      <c r="O43" s="1352"/>
    </row>
    <row r="44" spans="1:15" ht="155.25" customHeight="1" x14ac:dyDescent="0.35">
      <c r="A44" s="1434" t="s">
        <v>188</v>
      </c>
      <c r="B44" s="1354"/>
      <c r="C44" s="1354"/>
      <c r="D44" s="1354"/>
      <c r="E44" s="1354"/>
      <c r="F44" s="1354"/>
      <c r="G44" s="1354"/>
      <c r="H44" s="1354"/>
      <c r="I44" s="1354"/>
      <c r="J44" s="1354"/>
      <c r="K44" s="1354"/>
      <c r="L44" s="1354"/>
      <c r="M44" s="1354"/>
      <c r="N44" s="1354"/>
      <c r="O44" s="1354"/>
    </row>
    <row r="45" spans="1:15" x14ac:dyDescent="0.35">
      <c r="A45" s="1433" t="s">
        <v>189</v>
      </c>
      <c r="B45" s="1433"/>
      <c r="C45" s="1433"/>
      <c r="D45" s="1433"/>
      <c r="E45" s="1433"/>
      <c r="F45" s="1433"/>
      <c r="G45" s="1433"/>
      <c r="H45" s="1433"/>
      <c r="I45" s="1433"/>
      <c r="J45" s="1433"/>
      <c r="K45" s="1433"/>
      <c r="L45" s="1433"/>
      <c r="M45" s="1433"/>
      <c r="N45" s="1433"/>
      <c r="O45" s="1433"/>
    </row>
    <row r="46" spans="1:15" x14ac:dyDescent="0.35">
      <c r="A46" s="1433" t="s">
        <v>190</v>
      </c>
      <c r="B46" s="1433"/>
      <c r="C46" s="1433"/>
      <c r="D46" s="1433"/>
      <c r="E46" s="1433"/>
      <c r="F46" s="1433"/>
      <c r="G46" s="1433"/>
      <c r="H46" s="1433"/>
      <c r="I46" s="1433"/>
      <c r="J46" s="1433"/>
      <c r="K46" s="1433"/>
      <c r="L46" s="1433"/>
      <c r="M46" s="1433"/>
      <c r="N46" s="1433"/>
      <c r="O46" s="1433"/>
    </row>
    <row r="47" spans="1:15" x14ac:dyDescent="0.35"/>
    <row r="48" spans="1:15" x14ac:dyDescent="0.35"/>
    <row r="49" x14ac:dyDescent="0.35"/>
    <row r="50" x14ac:dyDescent="0.35"/>
    <row r="51" x14ac:dyDescent="0.35"/>
    <row r="52" x14ac:dyDescent="0.35"/>
  </sheetData>
  <sheetProtection algorithmName="SHA-512" hashValue="Q5KxBQd1DzJpg/Gb11vzzFb6fKQiIrTtPyci3XPYskKH06IxaKRzqCxfgfRvTysMzRfEgMrwT5d87Z1Ec991Vw==" saltValue="yQjfUvtF4hFd0pu8OxTdbw==" spinCount="100000" sheet="1" objects="1" scenarios="1"/>
  <mergeCells count="97">
    <mergeCell ref="A41:O41"/>
    <mergeCell ref="A39:O39"/>
    <mergeCell ref="A46:O46"/>
    <mergeCell ref="A23:E23"/>
    <mergeCell ref="F23:J23"/>
    <mergeCell ref="K23:O23"/>
    <mergeCell ref="F25:J25"/>
    <mergeCell ref="K25:O25"/>
    <mergeCell ref="A24:E24"/>
    <mergeCell ref="F24:J24"/>
    <mergeCell ref="A45:O45"/>
    <mergeCell ref="A44:O44"/>
    <mergeCell ref="A43:O43"/>
    <mergeCell ref="A31:E31"/>
    <mergeCell ref="K31:O31"/>
    <mergeCell ref="K28:O28"/>
    <mergeCell ref="D6:F6"/>
    <mergeCell ref="M8:O8"/>
    <mergeCell ref="D8:F8"/>
    <mergeCell ref="G8:I8"/>
    <mergeCell ref="J8:L8"/>
    <mergeCell ref="A19:E19"/>
    <mergeCell ref="F19:J19"/>
    <mergeCell ref="K19:O19"/>
    <mergeCell ref="A9:C9"/>
    <mergeCell ref="D9:F9"/>
    <mergeCell ref="G9:I9"/>
    <mergeCell ref="J9:L9"/>
    <mergeCell ref="M9:O9"/>
    <mergeCell ref="A10:C10"/>
    <mergeCell ref="D10:F10"/>
    <mergeCell ref="G10:I10"/>
    <mergeCell ref="J10:L10"/>
    <mergeCell ref="M10:O10"/>
    <mergeCell ref="A13:O13"/>
    <mergeCell ref="F14:J14"/>
    <mergeCell ref="K14:O14"/>
    <mergeCell ref="N2:O2"/>
    <mergeCell ref="A2:M2"/>
    <mergeCell ref="A4:O4"/>
    <mergeCell ref="A18:E18"/>
    <mergeCell ref="F18:J18"/>
    <mergeCell ref="K18:O18"/>
    <mergeCell ref="G6:I6"/>
    <mergeCell ref="J6:L6"/>
    <mergeCell ref="M6:O6"/>
    <mergeCell ref="D7:F7"/>
    <mergeCell ref="G7:I7"/>
    <mergeCell ref="J7:L7"/>
    <mergeCell ref="A8:C8"/>
    <mergeCell ref="A6:C6"/>
    <mergeCell ref="A7:C7"/>
    <mergeCell ref="M7:O7"/>
    <mergeCell ref="A1:O1"/>
    <mergeCell ref="A3:O3"/>
    <mergeCell ref="A12:O12"/>
    <mergeCell ref="A35:O35"/>
    <mergeCell ref="A17:E17"/>
    <mergeCell ref="A16:E16"/>
    <mergeCell ref="A15:E15"/>
    <mergeCell ref="F31:J31"/>
    <mergeCell ref="F17:J17"/>
    <mergeCell ref="F16:J16"/>
    <mergeCell ref="F15:J15"/>
    <mergeCell ref="K15:O15"/>
    <mergeCell ref="F28:J28"/>
    <mergeCell ref="A30:E30"/>
    <mergeCell ref="A29:E29"/>
    <mergeCell ref="A14:E14"/>
    <mergeCell ref="K16:O16"/>
    <mergeCell ref="K17:O17"/>
    <mergeCell ref="A38:O38"/>
    <mergeCell ref="K30:O30"/>
    <mergeCell ref="A37:O37"/>
    <mergeCell ref="A36:O36"/>
    <mergeCell ref="A32:O32"/>
    <mergeCell ref="K20:O20"/>
    <mergeCell ref="A20:E20"/>
    <mergeCell ref="F20:J20"/>
    <mergeCell ref="K24:O24"/>
    <mergeCell ref="A21:E21"/>
    <mergeCell ref="F21:J21"/>
    <mergeCell ref="K21:O21"/>
    <mergeCell ref="A22:E22"/>
    <mergeCell ref="F22:J22"/>
    <mergeCell ref="K22:O22"/>
    <mergeCell ref="A27:E27"/>
    <mergeCell ref="F27:J27"/>
    <mergeCell ref="K27:O27"/>
    <mergeCell ref="A25:E25"/>
    <mergeCell ref="A28:E28"/>
    <mergeCell ref="K29:O29"/>
    <mergeCell ref="F30:J30"/>
    <mergeCell ref="F29:J29"/>
    <mergeCell ref="A26:E26"/>
    <mergeCell ref="F26:J26"/>
    <mergeCell ref="K26:O26"/>
  </mergeCells>
  <phoneticPr fontId="3" type="noConversion"/>
  <hyperlinks>
    <hyperlink ref="A45:O45" location="Klimaregnskab!A1" display="Se beregninger af bankens indirekte og direkte CO2e-udledning" xr:uid="{ACB26B2A-0E95-47B9-A7E1-AD3BA09DFF95}"/>
    <hyperlink ref="A46:O46" location="Kunder!A1" display="Se nøgletal for koncernens kunder" xr:uid="{9536CDA1-305E-4171-9BCD-3A94EC6401B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25F4-CFF4-486A-92AB-89C9EEE37983}">
  <sheetPr>
    <tabColor rgb="FF7990A5"/>
  </sheetPr>
  <dimension ref="A1:L51"/>
  <sheetViews>
    <sheetView showGridLines="0" zoomScaleNormal="100" workbookViewId="0">
      <selection activeCell="A2" sqref="A2:E2"/>
    </sheetView>
  </sheetViews>
  <sheetFormatPr defaultColWidth="0" defaultRowHeight="14.5" zeroHeight="1" x14ac:dyDescent="0.35"/>
  <cols>
    <col min="1" max="1" width="45.54296875" customWidth="1"/>
    <col min="2" max="2" width="15.453125" customWidth="1"/>
    <col min="3" max="3" width="16" customWidth="1"/>
    <col min="4" max="4" width="15.453125" customWidth="1"/>
    <col min="5" max="5" width="15.54296875" customWidth="1"/>
    <col min="6" max="6" width="11.7265625" hidden="1" customWidth="1"/>
    <col min="7" max="7" width="12.7265625" hidden="1" customWidth="1"/>
    <col min="8" max="8" width="13.26953125" hidden="1" customWidth="1"/>
    <col min="9" max="9" width="13.81640625" hidden="1" customWidth="1"/>
    <col min="10" max="11" width="12.453125" hidden="1" customWidth="1"/>
    <col min="12" max="12" width="11.453125" hidden="1" customWidth="1"/>
    <col min="13" max="16384" width="9.1796875" hidden="1"/>
  </cols>
  <sheetData>
    <row r="1" spans="1:12" ht="37.5" customHeight="1" x14ac:dyDescent="0.35">
      <c r="A1" s="1444" t="s">
        <v>191</v>
      </c>
      <c r="B1" s="1444"/>
      <c r="C1" s="1444"/>
      <c r="D1" s="1444"/>
      <c r="E1" s="1445"/>
      <c r="F1" s="95"/>
      <c r="G1" s="95"/>
      <c r="H1" s="95"/>
      <c r="I1" s="95"/>
      <c r="J1" s="95"/>
      <c r="K1" s="95"/>
      <c r="L1" s="95"/>
    </row>
    <row r="2" spans="1:12" ht="163.5" customHeight="1" x14ac:dyDescent="0.35">
      <c r="A2" s="1353" t="s">
        <v>192</v>
      </c>
      <c r="B2" s="1353"/>
      <c r="C2" s="1353"/>
      <c r="D2" s="1353"/>
      <c r="E2" s="1443"/>
      <c r="F2" s="93"/>
      <c r="G2" s="93"/>
      <c r="H2" s="93"/>
      <c r="I2" s="93"/>
      <c r="J2" s="93"/>
      <c r="K2" s="93"/>
      <c r="L2" s="93"/>
    </row>
    <row r="3" spans="1:12" ht="36.75" customHeight="1" x14ac:dyDescent="0.35">
      <c r="A3" s="296" t="s">
        <v>144</v>
      </c>
      <c r="B3" s="1448" t="s">
        <v>193</v>
      </c>
      <c r="C3" s="1446"/>
      <c r="D3" s="1446" t="s">
        <v>194</v>
      </c>
      <c r="E3" s="1447"/>
    </row>
    <row r="4" spans="1:12" ht="31.5" customHeight="1" x14ac:dyDescent="0.35">
      <c r="A4" s="297"/>
      <c r="B4" s="298" t="s">
        <v>195</v>
      </c>
      <c r="C4" s="299" t="s">
        <v>196</v>
      </c>
      <c r="D4" s="298" t="s">
        <v>195</v>
      </c>
      <c r="E4" s="300" t="s">
        <v>196</v>
      </c>
    </row>
    <row r="5" spans="1:12" ht="33" customHeight="1" x14ac:dyDescent="0.35">
      <c r="A5" s="301" t="s">
        <v>197</v>
      </c>
      <c r="B5" s="324">
        <f>B14+B23+B32</f>
        <v>20196.14416671413</v>
      </c>
      <c r="C5" s="320">
        <f>C14+C23+C32</f>
        <v>72389.155833285884</v>
      </c>
      <c r="D5" s="319">
        <v>0.217</v>
      </c>
      <c r="E5" s="317">
        <v>0.56499999999999995</v>
      </c>
      <c r="G5" s="294"/>
    </row>
    <row r="6" spans="1:12" ht="27.75" customHeight="1" x14ac:dyDescent="0.35">
      <c r="A6" s="302" t="s">
        <v>198</v>
      </c>
      <c r="B6" s="547"/>
      <c r="C6" s="321">
        <f>C15+C24+C33</f>
        <v>28993.129868380001</v>
      </c>
      <c r="D6" s="546"/>
      <c r="E6" s="543"/>
    </row>
    <row r="7" spans="1:12" ht="29.25" customHeight="1" x14ac:dyDescent="0.35">
      <c r="A7" s="304" t="s">
        <v>199</v>
      </c>
      <c r="B7" s="303">
        <v>0</v>
      </c>
      <c r="C7" s="321">
        <f>C16+C25+C34</f>
        <v>1814.1738981000001</v>
      </c>
      <c r="D7" s="305">
        <v>0</v>
      </c>
      <c r="E7" s="317">
        <v>0.02</v>
      </c>
    </row>
    <row r="8" spans="1:12" ht="30" customHeight="1" x14ac:dyDescent="0.35">
      <c r="A8" s="306" t="s">
        <v>200</v>
      </c>
      <c r="B8" s="307"/>
      <c r="C8" s="321">
        <f>C17+C26+C35</f>
        <v>20483.03506740884</v>
      </c>
      <c r="D8" s="308"/>
      <c r="E8" s="543"/>
    </row>
    <row r="9" spans="1:12" ht="30" customHeight="1" x14ac:dyDescent="0.35">
      <c r="A9" s="306" t="s">
        <v>201</v>
      </c>
      <c r="B9" s="309"/>
      <c r="C9" s="322">
        <f>C18+C27+C36</f>
        <v>276.46237796000003</v>
      </c>
      <c r="D9" s="310"/>
      <c r="E9" s="318">
        <v>3.0000000000000001E-3</v>
      </c>
    </row>
    <row r="10" spans="1:12" ht="31.5" customHeight="1" x14ac:dyDescent="0.35">
      <c r="A10" s="311" t="s">
        <v>202</v>
      </c>
      <c r="B10" s="312"/>
      <c r="C10" s="323">
        <f>C19+C28+C37</f>
        <v>7332.15633265</v>
      </c>
      <c r="D10" s="313"/>
      <c r="E10" s="314"/>
    </row>
    <row r="11" spans="1:12" x14ac:dyDescent="0.35">
      <c r="A11" s="94"/>
      <c r="B11" s="94"/>
      <c r="C11" s="94"/>
      <c r="D11" s="94"/>
      <c r="E11" s="94"/>
      <c r="F11" s="93"/>
      <c r="G11" s="93"/>
      <c r="H11" s="93"/>
      <c r="I11" s="93"/>
      <c r="J11" s="93"/>
      <c r="K11" s="93"/>
      <c r="L11" s="93"/>
    </row>
    <row r="12" spans="1:12" ht="36.75" customHeight="1" x14ac:dyDescent="0.35">
      <c r="A12" s="296" t="s">
        <v>203</v>
      </c>
      <c r="B12" s="1448" t="s">
        <v>193</v>
      </c>
      <c r="C12" s="1446"/>
      <c r="D12" s="1446" t="s">
        <v>194</v>
      </c>
      <c r="E12" s="1447"/>
    </row>
    <row r="13" spans="1:12" ht="31.5" customHeight="1" x14ac:dyDescent="0.35">
      <c r="A13" s="297"/>
      <c r="B13" s="298" t="s">
        <v>195</v>
      </c>
      <c r="C13" s="299" t="s">
        <v>196</v>
      </c>
      <c r="D13" s="298" t="s">
        <v>195</v>
      </c>
      <c r="E13" s="300" t="s">
        <v>196</v>
      </c>
    </row>
    <row r="14" spans="1:12" ht="33" customHeight="1" x14ac:dyDescent="0.35">
      <c r="A14" s="301" t="s">
        <v>197</v>
      </c>
      <c r="B14" s="324">
        <v>13299.0449104899</v>
      </c>
      <c r="C14" s="320">
        <v>38060.955089510098</v>
      </c>
      <c r="D14" s="319">
        <v>0.25893779031328001</v>
      </c>
      <c r="E14" s="317">
        <v>0.49</v>
      </c>
      <c r="G14" s="294"/>
    </row>
    <row r="15" spans="1:12" ht="27.75" customHeight="1" x14ac:dyDescent="0.35">
      <c r="A15" s="302" t="s">
        <v>198</v>
      </c>
      <c r="B15" s="547"/>
      <c r="C15" s="321">
        <v>19453.946778680001</v>
      </c>
      <c r="D15" s="546"/>
      <c r="E15" s="544"/>
    </row>
    <row r="16" spans="1:12" ht="29.25" customHeight="1" x14ac:dyDescent="0.35">
      <c r="A16" s="304" t="s">
        <v>199</v>
      </c>
      <c r="B16" s="303">
        <v>0</v>
      </c>
      <c r="C16" s="321">
        <v>1645.31861802</v>
      </c>
      <c r="D16" s="305">
        <v>0</v>
      </c>
      <c r="E16" s="541">
        <v>3.2035019821260002E-2</v>
      </c>
    </row>
    <row r="17" spans="1:7" ht="30" customHeight="1" x14ac:dyDescent="0.35">
      <c r="A17" s="306" t="s">
        <v>200</v>
      </c>
      <c r="B17" s="307"/>
      <c r="C17" s="321">
        <v>12897.77719035</v>
      </c>
      <c r="D17" s="308"/>
      <c r="E17" s="544"/>
    </row>
    <row r="18" spans="1:7" ht="30" customHeight="1" x14ac:dyDescent="0.35">
      <c r="A18" s="306" t="s">
        <v>201</v>
      </c>
      <c r="B18" s="309"/>
      <c r="C18" s="322">
        <v>270.84345042000001</v>
      </c>
      <c r="D18" s="310"/>
      <c r="E18" s="542">
        <v>5.2734316670600004E-3</v>
      </c>
    </row>
    <row r="19" spans="1:7" ht="31.5" customHeight="1" x14ac:dyDescent="0.35">
      <c r="A19" s="311" t="s">
        <v>202</v>
      </c>
      <c r="B19" s="312"/>
      <c r="C19" s="323">
        <v>7332.15633265</v>
      </c>
      <c r="D19" s="313"/>
      <c r="E19" s="314"/>
    </row>
    <row r="20" spans="1:7" ht="18.75" customHeight="1" x14ac:dyDescent="0.35">
      <c r="A20" s="45"/>
      <c r="B20" s="293"/>
      <c r="C20" s="149"/>
      <c r="D20" s="113"/>
    </row>
    <row r="21" spans="1:7" ht="31.5" customHeight="1" x14ac:dyDescent="0.35">
      <c r="A21" s="296" t="s">
        <v>204</v>
      </c>
      <c r="B21" s="1448" t="s">
        <v>193</v>
      </c>
      <c r="C21" s="1446"/>
      <c r="D21" s="1446" t="s">
        <v>194</v>
      </c>
      <c r="E21" s="1447"/>
    </row>
    <row r="22" spans="1:7" ht="31.5" customHeight="1" x14ac:dyDescent="0.35">
      <c r="A22" s="297"/>
      <c r="B22" s="298" t="s">
        <v>195</v>
      </c>
      <c r="C22" s="299" t="s">
        <v>196</v>
      </c>
      <c r="D22" s="298" t="s">
        <v>195</v>
      </c>
      <c r="E22" s="300" t="s">
        <v>196</v>
      </c>
    </row>
    <row r="23" spans="1:7" ht="26.25" customHeight="1" x14ac:dyDescent="0.35">
      <c r="A23" s="301" t="s">
        <v>197</v>
      </c>
      <c r="B23" s="324">
        <v>4493.0164067242204</v>
      </c>
      <c r="C23" s="320">
        <v>3432.2835932757798</v>
      </c>
      <c r="D23" s="319">
        <v>0.56692067262113</v>
      </c>
      <c r="E23" s="317">
        <v>1E-3</v>
      </c>
      <c r="G23" s="295"/>
    </row>
    <row r="24" spans="1:7" ht="28.5" customHeight="1" x14ac:dyDescent="0.35">
      <c r="A24" s="302" t="s">
        <v>198</v>
      </c>
      <c r="B24" s="547"/>
      <c r="C24" s="195">
        <v>0</v>
      </c>
      <c r="D24" s="546"/>
      <c r="E24" s="545"/>
    </row>
    <row r="25" spans="1:7" ht="31.5" customHeight="1" x14ac:dyDescent="0.35">
      <c r="A25" s="304" t="s">
        <v>199</v>
      </c>
      <c r="B25" s="315">
        <v>0</v>
      </c>
      <c r="C25" s="321">
        <v>0</v>
      </c>
      <c r="D25" s="305">
        <v>0</v>
      </c>
      <c r="E25" s="317">
        <v>0</v>
      </c>
    </row>
    <row r="26" spans="1:7" ht="30" customHeight="1" x14ac:dyDescent="0.35">
      <c r="A26" s="306" t="s">
        <v>200</v>
      </c>
      <c r="B26" s="307"/>
      <c r="C26" s="321">
        <v>3422.8438600488498</v>
      </c>
      <c r="D26" s="308"/>
      <c r="E26" s="544"/>
    </row>
    <row r="27" spans="1:7" ht="33" customHeight="1" x14ac:dyDescent="0.35">
      <c r="A27" s="306" t="s">
        <v>201</v>
      </c>
      <c r="B27" s="307"/>
      <c r="C27" s="195">
        <v>0</v>
      </c>
      <c r="D27" s="308"/>
      <c r="E27" s="325">
        <v>0</v>
      </c>
    </row>
    <row r="28" spans="1:7" ht="33" customHeight="1" x14ac:dyDescent="0.35">
      <c r="A28" s="311" t="s">
        <v>202</v>
      </c>
      <c r="B28" s="312"/>
      <c r="C28" s="316">
        <v>0</v>
      </c>
      <c r="D28" s="313"/>
      <c r="E28" s="314"/>
    </row>
    <row r="29" spans="1:7" ht="16.5" customHeight="1" x14ac:dyDescent="0.35">
      <c r="A29" s="2"/>
      <c r="B29" s="2"/>
      <c r="C29" s="2"/>
    </row>
    <row r="30" spans="1:7" ht="16.5" customHeight="1" x14ac:dyDescent="0.35">
      <c r="A30" s="296" t="s">
        <v>24</v>
      </c>
      <c r="B30" s="1448" t="s">
        <v>193</v>
      </c>
      <c r="C30" s="1446"/>
      <c r="D30" s="1446" t="s">
        <v>194</v>
      </c>
      <c r="E30" s="1447"/>
    </row>
    <row r="31" spans="1:7" ht="24" x14ac:dyDescent="0.35">
      <c r="A31" s="297"/>
      <c r="B31" s="298" t="s">
        <v>195</v>
      </c>
      <c r="C31" s="299" t="s">
        <v>196</v>
      </c>
      <c r="D31" s="298" t="s">
        <v>195</v>
      </c>
      <c r="E31" s="300" t="s">
        <v>196</v>
      </c>
    </row>
    <row r="32" spans="1:7" ht="16.5" customHeight="1" x14ac:dyDescent="0.35">
      <c r="A32" s="301" t="s">
        <v>197</v>
      </c>
      <c r="B32" s="324">
        <v>2404.0828495000101</v>
      </c>
      <c r="C32" s="320">
        <v>30895.917150500001</v>
      </c>
      <c r="D32" s="319">
        <v>7.219468016517E-2</v>
      </c>
      <c r="E32" s="317">
        <v>0.80280790190660667</v>
      </c>
    </row>
    <row r="33" spans="1:12" ht="16.5" customHeight="1" x14ac:dyDescent="0.35">
      <c r="A33" s="302" t="s">
        <v>198</v>
      </c>
      <c r="B33" s="547"/>
      <c r="C33" s="321">
        <v>9539.1830897</v>
      </c>
      <c r="D33" s="546"/>
      <c r="E33" s="544"/>
    </row>
    <row r="34" spans="1:12" ht="16.5" customHeight="1" x14ac:dyDescent="0.35">
      <c r="A34" s="304" t="s">
        <v>199</v>
      </c>
      <c r="B34" s="303">
        <v>0</v>
      </c>
      <c r="C34" s="321">
        <v>168.85528008</v>
      </c>
      <c r="D34" s="305">
        <v>0</v>
      </c>
      <c r="E34" s="541">
        <v>5.0194791938200003E-3</v>
      </c>
    </row>
    <row r="35" spans="1:12" ht="16.5" customHeight="1" x14ac:dyDescent="0.35">
      <c r="A35" s="306" t="s">
        <v>200</v>
      </c>
      <c r="B35" s="307"/>
      <c r="C35" s="321">
        <v>4162.4140170099899</v>
      </c>
      <c r="D35" s="308"/>
      <c r="E35" s="544"/>
    </row>
    <row r="36" spans="1:12" ht="16.5" customHeight="1" x14ac:dyDescent="0.35">
      <c r="A36" s="306" t="s">
        <v>201</v>
      </c>
      <c r="B36" s="309"/>
      <c r="C36" s="322">
        <v>5.6189275400000103</v>
      </c>
      <c r="D36" s="310"/>
      <c r="E36" s="318"/>
    </row>
    <row r="37" spans="1:12" ht="24" x14ac:dyDescent="0.35">
      <c r="A37" s="311" t="s">
        <v>202</v>
      </c>
      <c r="B37" s="312"/>
      <c r="C37" s="323">
        <v>0</v>
      </c>
      <c r="D37" s="313"/>
      <c r="E37" s="314"/>
    </row>
    <row r="38" spans="1:12" ht="16.5" customHeight="1" x14ac:dyDescent="0.35">
      <c r="A38" s="2"/>
      <c r="B38" s="2"/>
      <c r="C38" s="2"/>
    </row>
    <row r="39" spans="1:12" ht="36" customHeight="1" x14ac:dyDescent="0.35">
      <c r="A39" s="1451" t="s">
        <v>205</v>
      </c>
      <c r="B39" s="1451"/>
      <c r="C39" s="1451"/>
      <c r="D39" s="1451"/>
      <c r="E39" s="1451"/>
    </row>
    <row r="40" spans="1:12" ht="109.5" customHeight="1" x14ac:dyDescent="0.35">
      <c r="A40" s="1441" t="s">
        <v>206</v>
      </c>
      <c r="B40" s="1452" t="s">
        <v>207</v>
      </c>
      <c r="C40" s="1353"/>
      <c r="D40" s="1353"/>
      <c r="E40" s="1353"/>
      <c r="I40" s="94"/>
      <c r="J40" s="94"/>
      <c r="K40" s="94"/>
      <c r="L40" s="94"/>
    </row>
    <row r="41" spans="1:12" ht="188.25" customHeight="1" x14ac:dyDescent="0.35">
      <c r="A41" s="1441"/>
      <c r="B41" s="1353"/>
      <c r="C41" s="1353"/>
      <c r="D41" s="1353"/>
      <c r="E41" s="1353"/>
      <c r="I41" s="94"/>
      <c r="J41" s="94"/>
      <c r="K41" s="94"/>
      <c r="L41" s="94"/>
    </row>
    <row r="42" spans="1:12" ht="283.5" customHeight="1" x14ac:dyDescent="0.35">
      <c r="A42" s="1441"/>
      <c r="B42" s="1353"/>
      <c r="C42" s="1353"/>
      <c r="D42" s="1353"/>
      <c r="E42" s="1353"/>
      <c r="I42" s="94"/>
      <c r="J42" s="94"/>
      <c r="K42" s="94"/>
      <c r="L42" s="94"/>
    </row>
    <row r="43" spans="1:12" ht="101.25" customHeight="1" x14ac:dyDescent="0.35">
      <c r="A43" s="197" t="s">
        <v>208</v>
      </c>
      <c r="B43" s="1449" t="s">
        <v>209</v>
      </c>
      <c r="C43" s="1450"/>
      <c r="D43" s="1450"/>
      <c r="E43" s="1450"/>
    </row>
    <row r="44" spans="1:12" ht="91.5" customHeight="1" x14ac:dyDescent="0.35">
      <c r="A44" s="1441" t="s">
        <v>210</v>
      </c>
      <c r="B44" s="1353" t="s">
        <v>211</v>
      </c>
      <c r="C44" s="1353"/>
      <c r="D44" s="1353"/>
      <c r="E44" s="1353"/>
    </row>
    <row r="45" spans="1:12" ht="178.5" customHeight="1" x14ac:dyDescent="0.35">
      <c r="A45" s="1441"/>
      <c r="B45" s="1353"/>
      <c r="C45" s="1353"/>
      <c r="D45" s="1353"/>
      <c r="E45" s="1353"/>
    </row>
    <row r="46" spans="1:12" ht="274.5" customHeight="1" x14ac:dyDescent="0.35">
      <c r="A46" s="197" t="s">
        <v>212</v>
      </c>
      <c r="B46" s="1350" t="s">
        <v>213</v>
      </c>
      <c r="C46" s="1442"/>
      <c r="D46" s="1442"/>
      <c r="E46" s="1442"/>
    </row>
    <row r="47" spans="1:12" ht="161.25" customHeight="1" x14ac:dyDescent="0.35">
      <c r="A47" s="1441" t="s">
        <v>214</v>
      </c>
      <c r="B47" s="1353" t="s">
        <v>215</v>
      </c>
      <c r="C47" s="1353"/>
      <c r="D47" s="1353"/>
      <c r="E47" s="1353"/>
      <c r="I47" t="s">
        <v>216</v>
      </c>
    </row>
    <row r="48" spans="1:12" ht="25.5" customHeight="1" x14ac:dyDescent="0.35">
      <c r="A48" s="1441"/>
      <c r="B48" s="1353"/>
      <c r="C48" s="1353"/>
      <c r="D48" s="1353"/>
      <c r="E48" s="1353"/>
    </row>
    <row r="49" x14ac:dyDescent="0.35"/>
    <row r="50" x14ac:dyDescent="0.35"/>
    <row r="51" x14ac:dyDescent="0.35"/>
  </sheetData>
  <sheetProtection algorithmName="SHA-512" hashValue="Yo1YMfzXGzn2o+CvbppruWlO7Jq8ThBzoTNvu3haoDKl/wpaU/0LhjIGVMjRJmtPjzjvfc+mq954OwyR5XO1Tg==" saltValue="W/AbfdI3DS0NGNJ+PrE4Dg==" spinCount="100000" sheet="1" objects="1" scenarios="1"/>
  <mergeCells count="19">
    <mergeCell ref="A2:E2"/>
    <mergeCell ref="A1:E1"/>
    <mergeCell ref="D12:E12"/>
    <mergeCell ref="B12:C12"/>
    <mergeCell ref="B43:E43"/>
    <mergeCell ref="A39:E39"/>
    <mergeCell ref="A40:A42"/>
    <mergeCell ref="B40:E42"/>
    <mergeCell ref="B21:C21"/>
    <mergeCell ref="D21:E21"/>
    <mergeCell ref="B30:C30"/>
    <mergeCell ref="B3:C3"/>
    <mergeCell ref="D3:E3"/>
    <mergeCell ref="D30:E30"/>
    <mergeCell ref="A47:A48"/>
    <mergeCell ref="B47:E48"/>
    <mergeCell ref="B46:E46"/>
    <mergeCell ref="A44:A45"/>
    <mergeCell ref="B44:E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990A5"/>
  </sheetPr>
  <dimension ref="A1:P21"/>
  <sheetViews>
    <sheetView showGridLines="0" zoomScaleNormal="100" workbookViewId="0">
      <selection sqref="A1:E1"/>
    </sheetView>
  </sheetViews>
  <sheetFormatPr defaultColWidth="0" defaultRowHeight="14.5" zeroHeight="1" x14ac:dyDescent="0.35"/>
  <cols>
    <col min="1" max="1" width="55.54296875" style="1" customWidth="1"/>
    <col min="2" max="3" width="14" style="1" customWidth="1"/>
    <col min="4" max="4" width="12.7265625" style="1" customWidth="1"/>
    <col min="5" max="5" width="13.54296875" style="1" customWidth="1"/>
    <col min="6" max="6" width="6.453125" style="1" hidden="1" customWidth="1"/>
    <col min="7" max="7" width="12" style="1" hidden="1" customWidth="1"/>
    <col min="8" max="8" width="15.453125" style="1" hidden="1" customWidth="1"/>
    <col min="9" max="11" width="9.1796875" style="1" hidden="1" customWidth="1"/>
    <col min="12" max="12" width="22.453125" style="1" hidden="1" customWidth="1"/>
    <col min="13" max="13" width="11" style="1" hidden="1" customWidth="1"/>
    <col min="14" max="14" width="10.453125" style="1" hidden="1" customWidth="1"/>
    <col min="15" max="15" width="10.54296875" style="1" hidden="1" customWidth="1"/>
    <col min="16" max="16" width="7.453125" style="1" hidden="1" customWidth="1"/>
    <col min="17" max="16384" width="9.1796875" style="1" hidden="1"/>
  </cols>
  <sheetData>
    <row r="1" spans="1:12" ht="37.5" customHeight="1" x14ac:dyDescent="0.35">
      <c r="A1" s="1453" t="s">
        <v>6</v>
      </c>
      <c r="B1" s="1453"/>
      <c r="C1" s="1453"/>
      <c r="D1" s="1453"/>
      <c r="E1" s="1453"/>
      <c r="G1"/>
    </row>
    <row r="2" spans="1:12" x14ac:dyDescent="0.35">
      <c r="A2" s="1049" t="s">
        <v>23</v>
      </c>
      <c r="B2" s="1050" t="s">
        <v>22</v>
      </c>
      <c r="C2" s="1051">
        <v>2022</v>
      </c>
      <c r="D2" s="1051">
        <v>2021</v>
      </c>
      <c r="E2" s="1067">
        <v>2020</v>
      </c>
      <c r="H2" s="113"/>
      <c r="I2" s="113"/>
      <c r="J2" s="113"/>
    </row>
    <row r="3" spans="1:12" ht="29.25" customHeight="1" x14ac:dyDescent="0.35">
      <c r="A3" s="199" t="s">
        <v>121</v>
      </c>
      <c r="B3" s="212" t="s">
        <v>29</v>
      </c>
      <c r="C3" s="214">
        <v>13.4</v>
      </c>
      <c r="D3" s="540">
        <v>12.7</v>
      </c>
      <c r="E3" s="1068">
        <v>12.7</v>
      </c>
      <c r="G3"/>
      <c r="H3"/>
      <c r="I3"/>
      <c r="J3"/>
      <c r="K3"/>
      <c r="L3"/>
    </row>
    <row r="4" spans="1:12" ht="22.5" customHeight="1" x14ac:dyDescent="0.35">
      <c r="A4" s="1052" t="s">
        <v>217</v>
      </c>
      <c r="B4" s="1053" t="s">
        <v>82</v>
      </c>
      <c r="C4" s="1054">
        <v>421</v>
      </c>
      <c r="D4" s="1054">
        <v>357</v>
      </c>
      <c r="E4" s="1069">
        <v>537</v>
      </c>
      <c r="G4" s="4"/>
    </row>
    <row r="5" spans="1:12" ht="25.5" customHeight="1" x14ac:dyDescent="0.35">
      <c r="A5" s="141" t="s">
        <v>30</v>
      </c>
      <c r="B5" s="191" t="s">
        <v>31</v>
      </c>
      <c r="C5" s="192">
        <v>34.9</v>
      </c>
      <c r="D5" s="192">
        <v>26.3</v>
      </c>
      <c r="E5" s="1070">
        <v>20</v>
      </c>
      <c r="G5" s="114"/>
    </row>
    <row r="6" spans="1:12" ht="20.25" customHeight="1" x14ac:dyDescent="0.35">
      <c r="A6" s="1052" t="s">
        <v>218</v>
      </c>
      <c r="B6" s="1053" t="s">
        <v>41</v>
      </c>
      <c r="C6" s="1055">
        <v>32.700000000000003</v>
      </c>
      <c r="D6" s="1055">
        <v>42</v>
      </c>
      <c r="E6" s="1071">
        <v>177</v>
      </c>
      <c r="G6" s="4"/>
    </row>
    <row r="7" spans="1:12" ht="24" customHeight="1" x14ac:dyDescent="0.35">
      <c r="A7" s="141" t="s">
        <v>219</v>
      </c>
      <c r="B7" s="191" t="s">
        <v>82</v>
      </c>
      <c r="C7" s="192">
        <v>67</v>
      </c>
      <c r="D7" s="192">
        <v>37</v>
      </c>
      <c r="E7" s="1070">
        <v>85</v>
      </c>
      <c r="G7" s="4"/>
    </row>
    <row r="8" spans="1:12" ht="24" customHeight="1" x14ac:dyDescent="0.35">
      <c r="A8" s="1052" t="s">
        <v>32</v>
      </c>
      <c r="B8" s="1053" t="s">
        <v>31</v>
      </c>
      <c r="C8" s="1054">
        <v>9.6</v>
      </c>
      <c r="D8" s="1054">
        <v>5.6</v>
      </c>
      <c r="E8" s="1069">
        <v>4</v>
      </c>
      <c r="G8" s="4"/>
    </row>
    <row r="9" spans="1:12" ht="24" customHeight="1" x14ac:dyDescent="0.35">
      <c r="A9" s="141" t="s">
        <v>220</v>
      </c>
      <c r="B9" s="191" t="s">
        <v>41</v>
      </c>
      <c r="C9" s="270">
        <v>71.400000000000006</v>
      </c>
      <c r="D9" s="270">
        <v>40</v>
      </c>
      <c r="E9" s="1072">
        <v>-21</v>
      </c>
      <c r="G9" s="4"/>
    </row>
    <row r="10" spans="1:12" ht="23.25" customHeight="1" x14ac:dyDescent="0.35">
      <c r="A10" s="1056" t="s">
        <v>221</v>
      </c>
      <c r="B10" s="1057" t="s">
        <v>82</v>
      </c>
      <c r="C10" s="1058">
        <v>4</v>
      </c>
      <c r="D10" s="1058">
        <v>12</v>
      </c>
      <c r="E10" s="1073">
        <v>12</v>
      </c>
      <c r="F10" s="8"/>
    </row>
    <row r="11" spans="1:12" ht="27" customHeight="1" x14ac:dyDescent="0.35">
      <c r="A11" s="141" t="s">
        <v>33</v>
      </c>
      <c r="B11" s="191" t="s">
        <v>31</v>
      </c>
      <c r="C11" s="192">
        <v>12.8</v>
      </c>
      <c r="D11" s="192">
        <v>15.3</v>
      </c>
      <c r="E11" s="1074">
        <v>13.8</v>
      </c>
    </row>
    <row r="12" spans="1:12" ht="27" customHeight="1" x14ac:dyDescent="0.35">
      <c r="A12" s="1052" t="s">
        <v>222</v>
      </c>
      <c r="B12" s="1053" t="s">
        <v>41</v>
      </c>
      <c r="C12" s="1055">
        <v>-16.3</v>
      </c>
      <c r="D12" s="1055">
        <v>11</v>
      </c>
      <c r="E12" s="1071">
        <v>-16</v>
      </c>
      <c r="G12" s="114"/>
    </row>
    <row r="13" spans="1:12" ht="25.5" customHeight="1" x14ac:dyDescent="0.35">
      <c r="A13" s="45" t="s">
        <v>34</v>
      </c>
      <c r="B13" s="186" t="s">
        <v>31</v>
      </c>
      <c r="C13" s="1024">
        <v>1331</v>
      </c>
      <c r="D13" s="280">
        <v>1135</v>
      </c>
      <c r="E13" s="521">
        <v>1204.0999999999999</v>
      </c>
    </row>
    <row r="14" spans="1:12" ht="28.5" customHeight="1" x14ac:dyDescent="0.35">
      <c r="A14" s="1059" t="s">
        <v>122</v>
      </c>
      <c r="B14" s="1060" t="s">
        <v>31</v>
      </c>
      <c r="C14" s="1061">
        <v>25.6</v>
      </c>
      <c r="D14" s="1061">
        <v>24.7</v>
      </c>
      <c r="E14" s="1075">
        <v>66</v>
      </c>
      <c r="G14" s="462"/>
    </row>
    <row r="15" spans="1:12" ht="29.25" customHeight="1" x14ac:dyDescent="0.35">
      <c r="A15" s="211" t="s">
        <v>123</v>
      </c>
      <c r="B15" s="213" t="s">
        <v>31</v>
      </c>
      <c r="C15" s="215">
        <v>81</v>
      </c>
      <c r="D15" s="215">
        <v>81</v>
      </c>
      <c r="E15" s="549">
        <v>78</v>
      </c>
      <c r="F15" s="8"/>
      <c r="G15" s="462"/>
    </row>
    <row r="16" spans="1:12" x14ac:dyDescent="0.35">
      <c r="A16" s="1062" t="s">
        <v>24</v>
      </c>
      <c r="B16" s="1050" t="s">
        <v>22</v>
      </c>
      <c r="C16" s="1051">
        <v>2022</v>
      </c>
      <c r="D16" s="1051">
        <v>2021</v>
      </c>
      <c r="E16" s="1067">
        <v>2020</v>
      </c>
    </row>
    <row r="17" spans="1:16" ht="23.25" customHeight="1" x14ac:dyDescent="0.35">
      <c r="A17" s="333" t="s">
        <v>121</v>
      </c>
      <c r="B17" s="212" t="s">
        <v>29</v>
      </c>
      <c r="C17" s="214">
        <v>4.8499999999999996</v>
      </c>
      <c r="D17" s="214"/>
      <c r="E17" s="1076"/>
      <c r="J17" s="536"/>
      <c r="L17" s="5"/>
      <c r="M17" s="6"/>
      <c r="N17" s="6"/>
      <c r="O17" s="7"/>
      <c r="P17" s="7"/>
    </row>
    <row r="18" spans="1:16" ht="23.25" customHeight="1" x14ac:dyDescent="0.35">
      <c r="A18" s="1063" t="s">
        <v>123</v>
      </c>
      <c r="B18" s="1064" t="s">
        <v>31</v>
      </c>
      <c r="C18" s="1065">
        <v>58.2</v>
      </c>
      <c r="D18" s="1066"/>
      <c r="E18" s="1077"/>
      <c r="L18" s="5"/>
      <c r="M18" s="6"/>
      <c r="N18" s="6"/>
      <c r="O18" s="7"/>
      <c r="P18" s="7"/>
    </row>
    <row r="19" spans="1:16" x14ac:dyDescent="0.35"/>
    <row r="20" spans="1:16" x14ac:dyDescent="0.35">
      <c r="A20" s="760" t="s">
        <v>223</v>
      </c>
      <c r="B20" s="25"/>
      <c r="C20" s="25"/>
      <c r="D20" s="25"/>
      <c r="E20" s="25"/>
    </row>
    <row r="21" spans="1:16" x14ac:dyDescent="0.35">
      <c r="A21" s="761" t="s">
        <v>224</v>
      </c>
      <c r="B21" s="25"/>
      <c r="C21" s="25"/>
      <c r="D21" s="25"/>
      <c r="E21" s="25"/>
    </row>
  </sheetData>
  <sheetProtection algorithmName="SHA-512" hashValue="15tWd5Oi1noFWju5oU2OfS6XgZDgetVg7dbBkbW0z5rHhXb5EOuyKTF33n5cLjfpj5f0R0jxEsgLLmpOGzUz0g==" saltValue="KBNBc0uu+5+HzXLrXPnQtA==" spinCount="100000" sheet="1" objects="1" scenarios="1"/>
  <mergeCells count="1">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F663B-6ECE-4740-A773-E97DCD58313C}">
  <sheetPr>
    <tabColor rgb="FF7990A5"/>
  </sheetPr>
  <dimension ref="A1:M12"/>
  <sheetViews>
    <sheetView showGridLines="0" zoomScaleNormal="100" workbookViewId="0">
      <selection sqref="A1:F1"/>
    </sheetView>
  </sheetViews>
  <sheetFormatPr defaultColWidth="0" defaultRowHeight="14.5" zeroHeight="1" x14ac:dyDescent="0.35"/>
  <cols>
    <col min="1" max="1" width="46.7265625" style="1" customWidth="1"/>
    <col min="2" max="2" width="12" style="1" customWidth="1"/>
    <col min="3" max="4" width="12.26953125" style="515" customWidth="1"/>
    <col min="5" max="5" width="11.81640625" style="1" customWidth="1"/>
    <col min="6" max="6" width="13" style="1" customWidth="1"/>
    <col min="7" max="12" width="9.1796875" style="1" hidden="1" customWidth="1"/>
    <col min="13" max="13" width="13.1796875" style="1" hidden="1" customWidth="1"/>
    <col min="14" max="16384" width="9.1796875" style="1" hidden="1"/>
  </cols>
  <sheetData>
    <row r="1" spans="1:13" ht="36.75" customHeight="1" x14ac:dyDescent="0.35">
      <c r="A1" s="1444" t="s">
        <v>7</v>
      </c>
      <c r="B1" s="1444"/>
      <c r="C1" s="1444"/>
      <c r="D1" s="1444"/>
      <c r="E1" s="1444"/>
      <c r="F1" s="1444"/>
    </row>
    <row r="2" spans="1:13" x14ac:dyDescent="0.35">
      <c r="A2" s="1078" t="s">
        <v>23</v>
      </c>
      <c r="B2" s="1079" t="s">
        <v>22</v>
      </c>
      <c r="C2" s="1080" t="s">
        <v>225</v>
      </c>
      <c r="D2" s="1081">
        <v>2022</v>
      </c>
      <c r="E2" s="1082">
        <v>2021</v>
      </c>
      <c r="F2" s="1078">
        <v>2020</v>
      </c>
    </row>
    <row r="3" spans="1:13" ht="39.75" customHeight="1" x14ac:dyDescent="0.35">
      <c r="A3" s="727" t="s">
        <v>226</v>
      </c>
      <c r="B3" s="371" t="s">
        <v>31</v>
      </c>
      <c r="C3" s="722"/>
      <c r="D3" s="514">
        <v>44.8</v>
      </c>
      <c r="E3" s="724">
        <v>56.2</v>
      </c>
      <c r="F3" s="1101">
        <v>78.271882000000005</v>
      </c>
    </row>
    <row r="4" spans="1:13" ht="15" customHeight="1" x14ac:dyDescent="0.35">
      <c r="A4" s="1083" t="s">
        <v>25</v>
      </c>
      <c r="B4" s="1084" t="s">
        <v>22</v>
      </c>
      <c r="C4" s="1085" t="s">
        <v>225</v>
      </c>
      <c r="D4" s="1086">
        <v>2022</v>
      </c>
      <c r="E4" s="1087">
        <v>2021</v>
      </c>
      <c r="F4" s="1102">
        <v>2020</v>
      </c>
    </row>
    <row r="5" spans="1:13" ht="33" customHeight="1" x14ac:dyDescent="0.35">
      <c r="A5" s="728" t="s">
        <v>38</v>
      </c>
      <c r="B5" s="412" t="s">
        <v>31</v>
      </c>
      <c r="C5" s="723">
        <v>5746</v>
      </c>
      <c r="D5" s="598">
        <v>6154</v>
      </c>
      <c r="E5" s="725">
        <v>5362</v>
      </c>
      <c r="F5" s="1103">
        <v>4693</v>
      </c>
      <c r="G5" s="3"/>
    </row>
    <row r="6" spans="1:13" ht="31.5" customHeight="1" x14ac:dyDescent="0.35">
      <c r="A6" s="1088" t="s">
        <v>227</v>
      </c>
      <c r="B6" s="1089" t="s">
        <v>41</v>
      </c>
      <c r="C6" s="1090">
        <v>44</v>
      </c>
      <c r="D6" s="1091">
        <v>40</v>
      </c>
      <c r="E6" s="1092">
        <v>30</v>
      </c>
      <c r="F6" s="1104">
        <v>14</v>
      </c>
      <c r="G6" s="3"/>
    </row>
    <row r="7" spans="1:13" ht="34" customHeight="1" x14ac:dyDescent="0.35">
      <c r="A7" s="728" t="s">
        <v>228</v>
      </c>
      <c r="B7" s="412" t="s">
        <v>82</v>
      </c>
      <c r="C7" s="723">
        <v>9956</v>
      </c>
      <c r="D7" s="598">
        <v>9041</v>
      </c>
      <c r="E7" s="725">
        <v>5828</v>
      </c>
      <c r="F7" s="1103">
        <v>2198</v>
      </c>
      <c r="G7" s="3"/>
    </row>
    <row r="8" spans="1:13" ht="32.25" customHeight="1" x14ac:dyDescent="0.35">
      <c r="A8" s="1088" t="s">
        <v>229</v>
      </c>
      <c r="B8" s="1089" t="s">
        <v>31</v>
      </c>
      <c r="C8" s="1093">
        <v>2527</v>
      </c>
      <c r="D8" s="1094">
        <v>2463</v>
      </c>
      <c r="E8" s="1095">
        <v>1586</v>
      </c>
      <c r="F8" s="1104">
        <v>637</v>
      </c>
      <c r="G8" s="3"/>
    </row>
    <row r="9" spans="1:13" ht="33" customHeight="1" thickBot="1" x14ac:dyDescent="0.4">
      <c r="A9" s="729" t="s">
        <v>230</v>
      </c>
      <c r="B9" s="430" t="s">
        <v>41</v>
      </c>
      <c r="C9" s="410">
        <v>3</v>
      </c>
      <c r="D9" s="539">
        <v>55</v>
      </c>
      <c r="E9" s="726">
        <v>149</v>
      </c>
      <c r="F9" s="1105">
        <v>957</v>
      </c>
      <c r="G9" s="3"/>
    </row>
    <row r="10" spans="1:13" x14ac:dyDescent="0.35">
      <c r="A10" s="1096" t="s">
        <v>24</v>
      </c>
      <c r="B10" s="1097" t="s">
        <v>22</v>
      </c>
      <c r="C10" s="1098" t="s">
        <v>225</v>
      </c>
      <c r="D10" s="1099">
        <v>2022</v>
      </c>
      <c r="E10" s="1100">
        <v>2021</v>
      </c>
      <c r="F10" s="1106">
        <v>2020</v>
      </c>
      <c r="G10" s="3"/>
      <c r="M10" s="4"/>
    </row>
    <row r="11" spans="1:13" ht="33" customHeight="1" x14ac:dyDescent="0.35">
      <c r="A11" s="727" t="s">
        <v>38</v>
      </c>
      <c r="B11" s="371" t="s">
        <v>31</v>
      </c>
      <c r="C11" s="722"/>
      <c r="D11" s="514">
        <v>855</v>
      </c>
      <c r="E11" s="724"/>
      <c r="F11" s="1107"/>
    </row>
    <row r="12" spans="1:13" hidden="1" x14ac:dyDescent="0.35">
      <c r="M12" s="4"/>
    </row>
  </sheetData>
  <sheetProtection algorithmName="SHA-512" hashValue="VWHiZtewLtG7lKXN6W6sA416cJ4XYrjOKCKt3CUJC0Q0mZwoIwF0+i56eTdPVT5ERRsGLwbUw2YzlbdopK3NJQ==" saltValue="Tq2Jo922FnwTIjI/0qkgAw==" spinCount="100000" sheet="1" objects="1" scenarios="1"/>
  <mergeCells count="1">
    <mergeCell ref="A1:F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BF1E-C52B-443C-976C-05BD55DB4EEA}">
  <sheetPr>
    <tabColor rgb="FF7990A5"/>
  </sheetPr>
  <dimension ref="A1:F18"/>
  <sheetViews>
    <sheetView showGridLines="0" zoomScaleNormal="100" workbookViewId="0">
      <selection sqref="A1:F1"/>
    </sheetView>
  </sheetViews>
  <sheetFormatPr defaultColWidth="0" defaultRowHeight="14.5" zeroHeight="1" x14ac:dyDescent="0.35"/>
  <cols>
    <col min="1" max="1" width="59" style="1" customWidth="1"/>
    <col min="2" max="2" width="11.54296875" style="1" customWidth="1"/>
    <col min="3" max="4" width="11.54296875" style="34" customWidth="1"/>
    <col min="5" max="6" width="12.54296875" style="1" customWidth="1"/>
    <col min="7" max="16384" width="9.1796875" style="1" hidden="1"/>
  </cols>
  <sheetData>
    <row r="1" spans="1:6" ht="36" customHeight="1" thickBot="1" x14ac:dyDescent="0.4">
      <c r="A1" s="1454" t="s">
        <v>231</v>
      </c>
      <c r="B1" s="1455"/>
      <c r="C1" s="1455"/>
      <c r="D1" s="1455"/>
      <c r="E1" s="1455"/>
      <c r="F1" s="1456"/>
    </row>
    <row r="2" spans="1:6" ht="15.75" customHeight="1" thickBot="1" x14ac:dyDescent="0.4">
      <c r="A2" s="1108" t="s">
        <v>23</v>
      </c>
      <c r="B2" s="1109" t="s">
        <v>22</v>
      </c>
      <c r="C2" s="1109" t="s">
        <v>225</v>
      </c>
      <c r="D2" s="1110">
        <v>2022</v>
      </c>
      <c r="E2" s="1110">
        <v>2021</v>
      </c>
      <c r="F2" s="1111">
        <v>2020</v>
      </c>
    </row>
    <row r="3" spans="1:6" ht="43.5" customHeight="1" x14ac:dyDescent="0.35">
      <c r="A3" s="332" t="s">
        <v>232</v>
      </c>
      <c r="B3" s="198" t="s">
        <v>44</v>
      </c>
      <c r="C3" s="327">
        <v>25</v>
      </c>
      <c r="D3" s="614">
        <v>24.7</v>
      </c>
      <c r="E3" s="615">
        <v>27.3</v>
      </c>
      <c r="F3" s="616">
        <v>22.9</v>
      </c>
    </row>
    <row r="4" spans="1:6" ht="34.5" customHeight="1" x14ac:dyDescent="0.35">
      <c r="A4" s="1112" t="s">
        <v>127</v>
      </c>
      <c r="B4" s="1113" t="s">
        <v>41</v>
      </c>
      <c r="C4" s="1057">
        <v>81</v>
      </c>
      <c r="D4" s="1058">
        <v>75</v>
      </c>
      <c r="E4" s="1114">
        <v>60</v>
      </c>
      <c r="F4" s="1115">
        <v>51</v>
      </c>
    </row>
    <row r="5" spans="1:6" ht="37.5" customHeight="1" x14ac:dyDescent="0.35">
      <c r="A5" s="333" t="s">
        <v>46</v>
      </c>
      <c r="B5" s="184" t="s">
        <v>44</v>
      </c>
      <c r="C5" s="186">
        <v>18</v>
      </c>
      <c r="D5" s="617">
        <v>16.3</v>
      </c>
      <c r="E5" s="149">
        <v>15</v>
      </c>
      <c r="F5" s="609"/>
    </row>
    <row r="6" spans="1:6" ht="34.5" customHeight="1" x14ac:dyDescent="0.35">
      <c r="A6" s="1116" t="s">
        <v>233</v>
      </c>
      <c r="B6" s="1117" t="s">
        <v>41</v>
      </c>
      <c r="C6" s="1057">
        <v>72</v>
      </c>
      <c r="D6" s="1058">
        <v>66</v>
      </c>
      <c r="E6" s="1114">
        <v>55</v>
      </c>
      <c r="F6" s="1118"/>
    </row>
    <row r="7" spans="1:6" ht="44.25" customHeight="1" x14ac:dyDescent="0.35">
      <c r="A7" s="333" t="s">
        <v>234</v>
      </c>
      <c r="B7" s="372" t="s">
        <v>44</v>
      </c>
      <c r="C7" s="186">
        <v>4.0999999999999996</v>
      </c>
      <c r="D7" s="617">
        <v>4.0999999999999996</v>
      </c>
      <c r="E7" s="149">
        <v>5.6</v>
      </c>
      <c r="F7" s="609"/>
    </row>
    <row r="8" spans="1:6" ht="15" thickBot="1" x14ac:dyDescent="0.4">
      <c r="A8" s="1119" t="s">
        <v>24</v>
      </c>
      <c r="B8" s="1109" t="s">
        <v>22</v>
      </c>
      <c r="C8" s="1109" t="s">
        <v>225</v>
      </c>
      <c r="D8" s="1110">
        <v>2022</v>
      </c>
      <c r="E8" s="1110">
        <v>2021</v>
      </c>
      <c r="F8" s="1111">
        <v>2020</v>
      </c>
    </row>
    <row r="9" spans="1:6" ht="43.5" customHeight="1" x14ac:dyDescent="0.35">
      <c r="A9" s="332" t="s">
        <v>232</v>
      </c>
      <c r="B9" s="198" t="s">
        <v>44</v>
      </c>
      <c r="C9" s="605">
        <v>12.51</v>
      </c>
      <c r="D9" s="608">
        <v>12.69</v>
      </c>
      <c r="E9" s="618"/>
      <c r="F9" s="618"/>
    </row>
    <row r="10" spans="1:6" ht="43.5" customHeight="1" x14ac:dyDescent="0.35">
      <c r="A10" s="1112" t="s">
        <v>127</v>
      </c>
      <c r="B10" s="1113" t="s">
        <v>41</v>
      </c>
      <c r="C10" s="1120">
        <v>94.8</v>
      </c>
      <c r="D10" s="1121">
        <v>95.2</v>
      </c>
      <c r="E10" s="1122"/>
      <c r="F10" s="1122"/>
    </row>
    <row r="11" spans="1:6" ht="43.5" customHeight="1" x14ac:dyDescent="0.35">
      <c r="A11" s="333" t="s">
        <v>46</v>
      </c>
      <c r="B11" s="184" t="s">
        <v>44</v>
      </c>
      <c r="C11" s="606">
        <v>11.86</v>
      </c>
      <c r="D11" s="573">
        <v>12.08</v>
      </c>
      <c r="E11" s="610"/>
      <c r="F11" s="610"/>
    </row>
    <row r="12" spans="1:6" ht="43.5" customHeight="1" x14ac:dyDescent="0.35">
      <c r="A12" s="1116" t="s">
        <v>233</v>
      </c>
      <c r="B12" s="1117" t="s">
        <v>41</v>
      </c>
      <c r="C12" s="1120">
        <v>94.8</v>
      </c>
      <c r="D12" s="1121">
        <v>95.2</v>
      </c>
      <c r="E12" s="1122"/>
      <c r="F12" s="1122"/>
    </row>
    <row r="13" spans="1:6" ht="43.5" customHeight="1" x14ac:dyDescent="0.35">
      <c r="A13" s="334" t="s">
        <v>234</v>
      </c>
      <c r="B13" s="335" t="s">
        <v>44</v>
      </c>
      <c r="C13" s="607">
        <v>0.2</v>
      </c>
      <c r="D13" s="612">
        <v>0.2</v>
      </c>
      <c r="E13" s="613"/>
      <c r="F13" s="611"/>
    </row>
    <row r="14" spans="1:6" x14ac:dyDescent="0.35">
      <c r="A14" s="199"/>
      <c r="B14" s="328"/>
      <c r="C14" s="762"/>
      <c r="D14" s="763"/>
      <c r="E14" s="149"/>
      <c r="F14" s="149"/>
    </row>
    <row r="15" spans="1:6" s="25" customFormat="1" x14ac:dyDescent="0.35">
      <c r="A15" s="768" t="s">
        <v>235</v>
      </c>
      <c r="B15" s="764"/>
      <c r="C15" s="765"/>
      <c r="D15" s="766"/>
      <c r="E15" s="767"/>
      <c r="F15" s="767"/>
    </row>
    <row r="16" spans="1:6" ht="202.5" customHeight="1" x14ac:dyDescent="0.35">
      <c r="A16" s="1457" t="s">
        <v>236</v>
      </c>
      <c r="B16" s="1458"/>
      <c r="C16" s="1458"/>
      <c r="D16" s="1458"/>
      <c r="E16" s="1458"/>
      <c r="F16" s="1458"/>
    </row>
    <row r="17" spans="1:6" ht="77.25" hidden="1" customHeight="1" x14ac:dyDescent="0.35">
      <c r="A17" s="1459"/>
      <c r="B17" s="1459"/>
      <c r="C17" s="1459"/>
      <c r="D17" s="1459"/>
      <c r="E17" s="1459"/>
      <c r="F17" s="1459"/>
    </row>
    <row r="18" spans="1:6" ht="192.75" hidden="1" customHeight="1" x14ac:dyDescent="0.35">
      <c r="A18" s="1460"/>
      <c r="B18" s="1460"/>
      <c r="C18" s="1460"/>
      <c r="D18" s="1460"/>
      <c r="E18" s="1460"/>
      <c r="F18" s="1460"/>
    </row>
  </sheetData>
  <sheetProtection algorithmName="SHA-512" hashValue="u4Cgo6hIcD98OQs+5UbX57CXwCTzq324Ky6qZ9Z89RCXxZwjgEpf0BqIkQEoaCeQ4ZwCtPARlC+omEE1/EedyQ==" saltValue="coE1IAJ/d54oS4n1lOhXjg==" spinCount="100000" sheet="1" objects="1" scenarios="1"/>
  <mergeCells count="4">
    <mergeCell ref="A1:F1"/>
    <mergeCell ref="A16:F16"/>
    <mergeCell ref="A17:F17"/>
    <mergeCell ref="A18:F18"/>
  </mergeCells>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2F476470AC54C47BEAB11F7FA950027" ma:contentTypeVersion="13" ma:contentTypeDescription="Opret et nyt dokument." ma:contentTypeScope="" ma:versionID="fec5b20712413333b0dff1e766eb7c61">
  <xsd:schema xmlns:xsd="http://www.w3.org/2001/XMLSchema" xmlns:xs="http://www.w3.org/2001/XMLSchema" xmlns:p="http://schemas.microsoft.com/office/2006/metadata/properties" xmlns:ns1="http://schemas.microsoft.com/sharepoint/v3" xmlns:ns2="6e6173e8-662d-41b6-8505-12a0c2c2b0ba" xmlns:ns3="34e613ec-6b0b-4d51-a952-b77326852c1e" targetNamespace="http://schemas.microsoft.com/office/2006/metadata/properties" ma:root="true" ma:fieldsID="394ddcdbef452cee54f88353754594cf" ns1:_="" ns2:_="" ns3:_="">
    <xsd:import namespace="http://schemas.microsoft.com/sharepoint/v3"/>
    <xsd:import namespace="6e6173e8-662d-41b6-8505-12a0c2c2b0ba"/>
    <xsd:import namespace="34e613ec-6b0b-4d51-a952-b77326852c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Egenskaber for Unified Compliance Policy" ma:hidden="true" ma:internalName="_ip_UnifiedCompliancePolicyProperties">
      <xsd:simpleType>
        <xsd:restriction base="dms:Note"/>
      </xsd:simpleType>
    </xsd:element>
    <xsd:element name="_ip_UnifiedCompliancePolicyUIAction" ma:index="13"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6173e8-662d-41b6-8505-12a0c2c2b0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760a7b55-7bb7-4645-ba6c-08c9f20456d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e613ec-6b0b-4d51-a952-b77326852c1e"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6" nillable="true" ma:displayName="Taxonomy Catch All Column" ma:hidden="true" ma:list="{81c81064-31ef-46b1-9464-df16087c82bf}" ma:internalName="TaxCatchAll" ma:showField="CatchAllData" ma:web="34e613ec-6b0b-4d51-a952-b77326852c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4e613ec-6b0b-4d51-a952-b77326852c1e">
      <UserInfo>
        <DisplayName>Rasmus Dilling-Hansen</DisplayName>
        <AccountId>62</AccountId>
        <AccountType/>
      </UserInfo>
      <UserInfo>
        <DisplayName>Kim Højbjerg Hansen</DisplayName>
        <AccountId>38</AccountId>
        <AccountType/>
      </UserInfo>
      <UserInfo>
        <DisplayName>Jørgen Wolf Laugesen</DisplayName>
        <AccountId>33</AccountId>
        <AccountType/>
      </UserInfo>
      <UserInfo>
        <DisplayName>Steen Nilsson</DisplayName>
        <AccountId>57</AccountId>
        <AccountType/>
      </UserInfo>
    </SharedWithUsers>
    <TaxCatchAll xmlns="34e613ec-6b0b-4d51-a952-b77326852c1e" xsi:nil="true"/>
    <lcf76f155ced4ddcb4097134ff3c332f xmlns="6e6173e8-662d-41b6-8505-12a0c2c2b0b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CABDA6-3167-4992-BA7F-DE88F4CB4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6173e8-662d-41b6-8505-12a0c2c2b0ba"/>
    <ds:schemaRef ds:uri="34e613ec-6b0b-4d51-a952-b77326852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9E4AAC-C42E-47A7-9AE5-E50CAB20E199}">
  <ds:schemaRefs>
    <ds:schemaRef ds:uri="http://schemas.microsoft.com/sharepoint/v3/contenttype/forms"/>
  </ds:schemaRefs>
</ds:datastoreItem>
</file>

<file path=customXml/itemProps3.xml><?xml version="1.0" encoding="utf-8"?>
<ds:datastoreItem xmlns:ds="http://schemas.openxmlformats.org/officeDocument/2006/customXml" ds:itemID="{AD3FF12F-9A16-472F-8AC4-D02B9A9E6B4B}">
  <ds:schemaRefs>
    <ds:schemaRef ds:uri="http://schemas.microsoft.com/office/2006/metadata/properties"/>
    <ds:schemaRef ds:uri="http://schemas.microsoft.com/office/infopath/2007/PartnerControls"/>
    <ds:schemaRef ds:uri="http://schemas.microsoft.com/sharepoint/v3"/>
    <ds:schemaRef ds:uri="34e613ec-6b0b-4d51-a952-b77326852c1e"/>
    <ds:schemaRef ds:uri="6e6173e8-662d-41b6-8505-12a0c2c2b0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18</vt:i4>
      </vt:variant>
      <vt:variant>
        <vt:lpstr>Navngivne områder</vt:lpstr>
      </vt:variant>
      <vt:variant>
        <vt:i4>1</vt:i4>
      </vt:variant>
    </vt:vector>
  </HeadingPairs>
  <TitlesOfParts>
    <vt:vector size="19" baseType="lpstr">
      <vt:lpstr>Indhold</vt:lpstr>
      <vt:lpstr>Overblik over nøgletal</vt:lpstr>
      <vt:lpstr>Overblik over nøgletal backup</vt:lpstr>
      <vt:lpstr>FN Impact Analyse (2)</vt:lpstr>
      <vt:lpstr>FN Impact Analyse</vt:lpstr>
      <vt:lpstr>EU Taksonomiforordning art. 8</vt:lpstr>
      <vt:lpstr>Boliglån</vt:lpstr>
      <vt:lpstr>Billån og leasing</vt:lpstr>
      <vt:lpstr>Investeringer for kunder</vt:lpstr>
      <vt:lpstr>Investering af egenbeholdning</vt:lpstr>
      <vt:lpstr>Ark1</vt:lpstr>
      <vt:lpstr>Klimaregnskab</vt:lpstr>
      <vt:lpstr>Miljøregnskab</vt:lpstr>
      <vt:lpstr>Kunder</vt:lpstr>
      <vt:lpstr>Medarbejdere</vt:lpstr>
      <vt:lpstr>Governance og ledelse</vt:lpstr>
      <vt:lpstr>Politikker og praksisser</vt:lpstr>
      <vt:lpstr>Rapporteringsprincipper</vt:lpstr>
      <vt:lpstr>'Overblik over nøgletal'!_Toc124793010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Bøtting</dc:creator>
  <cp:keywords/>
  <dc:description/>
  <cp:lastModifiedBy>Lee Schmidt Weinreich</cp:lastModifiedBy>
  <cp:revision/>
  <cp:lastPrinted>2023-11-20T14:48:46Z</cp:lastPrinted>
  <dcterms:created xsi:type="dcterms:W3CDTF">2015-06-05T18:19:34Z</dcterms:created>
  <dcterms:modified xsi:type="dcterms:W3CDTF">2023-12-13T12:15:29Z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0x01010002F476470AC54C47BEAB11F7FA950027</vt:lpwstr>
  </property>
  <property fmtid="{D5CDD505-2E9C-101B-9397-08002B2CF9AE}" pid="3" name="MediaServiceImageTags">
    <vt:lpwstr/>
  </property>
</Properties>
</file>